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zuo\Desktop\衆院選の高市自民の圧勝予測とその後の日本の進路  1-29-2026\"/>
    </mc:Choice>
  </mc:AlternateContent>
  <bookViews>
    <workbookView xWindow="0" yWindow="0" windowWidth="28800" windowHeight="12180" firstSheet="1" activeTab="3"/>
  </bookViews>
  <sheets>
    <sheet name="〔図表1〕 第51回の得票議席予測" sheetId="9" r:id="rId1"/>
    <sheet name="〔図表2〕 第51回 衆議院選挙予測 (2-8-2026)" sheetId="2" r:id="rId2"/>
    <sheet name="〔参考図表1〕 第51回政党･政権の支持率調査" sheetId="6" r:id="rId3"/>
    <sheet name="〔参考図表2〕 衆院選と参院選の政権支持率と得票数との関係" sheetId="7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14" i="2"/>
  <c r="F14" i="2"/>
  <c r="G13" i="2"/>
  <c r="F13" i="2"/>
  <c r="G12" i="2"/>
  <c r="F12" i="2"/>
  <c r="G11" i="2"/>
  <c r="F11" i="2"/>
  <c r="G10" i="2"/>
  <c r="F10" i="2"/>
  <c r="G8" i="2"/>
  <c r="F8" i="2"/>
  <c r="G7" i="2"/>
  <c r="G6" i="2"/>
  <c r="F6" i="2"/>
  <c r="G5" i="2"/>
  <c r="F5" i="2"/>
  <c r="G4" i="2"/>
  <c r="J6" i="9"/>
  <c r="M8" i="9"/>
  <c r="K14" i="9"/>
  <c r="M11" i="9"/>
  <c r="J11" i="9"/>
  <c r="K15" i="9"/>
  <c r="J7" i="9"/>
  <c r="L17" i="9"/>
  <c r="H9" i="2" l="1"/>
  <c r="N7" i="9"/>
  <c r="N9" i="9"/>
  <c r="N8" i="9"/>
  <c r="J8" i="9"/>
  <c r="N14" i="9"/>
  <c r="N13" i="9"/>
  <c r="N12" i="9"/>
  <c r="M12" i="9"/>
  <c r="N10" i="9"/>
  <c r="M10" i="9"/>
  <c r="J10" i="9"/>
  <c r="N11" i="9"/>
  <c r="N6" i="9"/>
  <c r="M6" i="9"/>
  <c r="O17" i="7"/>
  <c r="L17" i="7"/>
  <c r="I17" i="7"/>
  <c r="F17" i="7"/>
  <c r="O17" i="9"/>
  <c r="I17" i="9"/>
  <c r="F17" i="9"/>
  <c r="O27" i="9"/>
  <c r="N27" i="9"/>
  <c r="M27" i="9"/>
  <c r="L27" i="9"/>
  <c r="K27" i="9"/>
  <c r="N24" i="9"/>
  <c r="L24" i="9"/>
  <c r="J24" i="9"/>
  <c r="H24" i="9"/>
  <c r="F24" i="9"/>
  <c r="D24" i="9"/>
  <c r="D25" i="9" s="1"/>
  <c r="H16" i="9"/>
  <c r="G16" i="9"/>
  <c r="E16" i="9"/>
  <c r="D16" i="9"/>
  <c r="F16" i="9" s="1"/>
  <c r="F15" i="9"/>
  <c r="I14" i="9"/>
  <c r="F14" i="9"/>
  <c r="I13" i="9"/>
  <c r="I11" i="9"/>
  <c r="F11" i="9"/>
  <c r="I10" i="9"/>
  <c r="F10" i="9"/>
  <c r="I9" i="9"/>
  <c r="I8" i="9"/>
  <c r="I7" i="9"/>
  <c r="F7" i="9"/>
  <c r="I6" i="9"/>
  <c r="F6" i="9"/>
  <c r="E13" i="2" l="1"/>
  <c r="G9" i="2"/>
  <c r="E7" i="2"/>
  <c r="E14" i="2"/>
  <c r="M16" i="9"/>
  <c r="N16" i="9"/>
  <c r="J16" i="9"/>
  <c r="J25" i="9"/>
  <c r="N24" i="7"/>
  <c r="L24" i="7"/>
  <c r="J25" i="7" s="1"/>
  <c r="J24" i="7"/>
  <c r="H24" i="7"/>
  <c r="F24" i="7"/>
  <c r="D24" i="7"/>
  <c r="O15" i="7"/>
  <c r="O14" i="7"/>
  <c r="O13" i="7"/>
  <c r="O12" i="7"/>
  <c r="O11" i="7"/>
  <c r="O10" i="7"/>
  <c r="O9" i="7"/>
  <c r="O8" i="7"/>
  <c r="O6" i="7"/>
  <c r="O7" i="7"/>
  <c r="L14" i="7"/>
  <c r="L11" i="7"/>
  <c r="L10" i="7"/>
  <c r="L8" i="7"/>
  <c r="L7" i="7"/>
  <c r="L6" i="7"/>
  <c r="I14" i="7"/>
  <c r="I13" i="7"/>
  <c r="I11" i="7"/>
  <c r="I10" i="7"/>
  <c r="I9" i="7"/>
  <c r="I8" i="7"/>
  <c r="I6" i="7"/>
  <c r="I7" i="7"/>
  <c r="F15" i="7"/>
  <c r="F14" i="7"/>
  <c r="F11" i="7"/>
  <c r="F10" i="7"/>
  <c r="F7" i="7"/>
  <c r="F6" i="7"/>
  <c r="N16" i="7"/>
  <c r="K16" i="7"/>
  <c r="H16" i="7"/>
  <c r="E16" i="7"/>
  <c r="M16" i="7"/>
  <c r="J16" i="7"/>
  <c r="L16" i="7" s="1"/>
  <c r="G16" i="7"/>
  <c r="D16" i="7"/>
  <c r="F16" i="7" s="1"/>
  <c r="I14" i="6"/>
  <c r="I13" i="6"/>
  <c r="I12" i="6"/>
  <c r="I11" i="6"/>
  <c r="I10" i="6"/>
  <c r="I9" i="6"/>
  <c r="I8" i="6"/>
  <c r="I7" i="6"/>
  <c r="I5" i="6"/>
  <c r="I6" i="6"/>
  <c r="I18" i="6"/>
  <c r="H16" i="6"/>
  <c r="G16" i="6"/>
  <c r="E16" i="6"/>
  <c r="D16" i="6"/>
  <c r="F16" i="6"/>
  <c r="O16" i="9" l="1"/>
  <c r="D25" i="7"/>
  <c r="I14" i="2" l="1"/>
  <c r="I7" i="2"/>
  <c r="H16" i="2"/>
  <c r="G16" i="2"/>
  <c r="I13" i="2"/>
  <c r="H17" i="2" l="1"/>
  <c r="G17" i="2"/>
  <c r="K11" i="9"/>
  <c r="K8" i="9"/>
  <c r="K13" i="9"/>
  <c r="E12" i="2" s="1"/>
  <c r="I12" i="2" s="1"/>
  <c r="I11" i="2"/>
  <c r="K10" i="9"/>
  <c r="I8" i="2" s="1"/>
  <c r="K7" i="9"/>
  <c r="I5" i="2" s="1"/>
  <c r="F4" i="2"/>
  <c r="E4" i="2" s="1"/>
  <c r="I6" i="2" l="1"/>
  <c r="K16" i="9"/>
  <c r="E10" i="2"/>
  <c r="L16" i="9" l="1"/>
  <c r="F15" i="2"/>
  <c r="F9" i="2"/>
  <c r="I4" i="2"/>
  <c r="I9" i="2" s="1"/>
  <c r="I10" i="2"/>
  <c r="E15" i="2" l="1"/>
  <c r="F16" i="2"/>
  <c r="F17" i="2" s="1"/>
  <c r="E9" i="2"/>
  <c r="I15" i="2" l="1"/>
  <c r="E16" i="2"/>
  <c r="I16" i="2" s="1"/>
  <c r="E17" i="2" l="1"/>
  <c r="I17" i="2" s="1"/>
</calcChain>
</file>

<file path=xl/sharedStrings.xml><?xml version="1.0" encoding="utf-8"?>
<sst xmlns="http://schemas.openxmlformats.org/spreadsheetml/2006/main" count="257" uniqueCount="98">
  <si>
    <t>自民</t>
  </si>
  <si>
    <t>日本共産党</t>
  </si>
  <si>
    <t>共産</t>
  </si>
  <si>
    <t>国民</t>
  </si>
  <si>
    <t>社民党</t>
    <rPh sb="0" eb="3">
      <t>シャミントウ</t>
    </rPh>
    <phoneticPr fontId="1"/>
  </si>
  <si>
    <t>参政党</t>
    <rPh sb="0" eb="2">
      <t>サンセイ</t>
    </rPh>
    <rPh sb="2" eb="3">
      <t>トウ</t>
    </rPh>
    <phoneticPr fontId="1"/>
  </si>
  <si>
    <t>日本保守党</t>
    <rPh sb="0" eb="2">
      <t>ニホン</t>
    </rPh>
    <rPh sb="2" eb="5">
      <t>ホシュトウ</t>
    </rPh>
    <phoneticPr fontId="1"/>
  </si>
  <si>
    <t>参政</t>
    <rPh sb="0" eb="2">
      <t>サンセイ</t>
    </rPh>
    <phoneticPr fontId="1"/>
  </si>
  <si>
    <t>保守</t>
    <rPh sb="0" eb="2">
      <t>ホシュ</t>
    </rPh>
    <phoneticPr fontId="1"/>
  </si>
  <si>
    <t>社民</t>
    <rPh sb="0" eb="2">
      <t>シャミン</t>
    </rPh>
    <phoneticPr fontId="1"/>
  </si>
  <si>
    <t>与党</t>
    <rPh sb="0" eb="2">
      <t>ヨトウ</t>
    </rPh>
    <phoneticPr fontId="1"/>
  </si>
  <si>
    <t>その他</t>
    <rPh sb="2" eb="3">
      <t>タ</t>
    </rPh>
    <phoneticPr fontId="1"/>
  </si>
  <si>
    <t>衆院選挙
党会派の
議員数の
増減予測</t>
    <rPh sb="0" eb="2">
      <t>シュウイン</t>
    </rPh>
    <rPh sb="2" eb="4">
      <t>センキョ</t>
    </rPh>
    <rPh sb="5" eb="6">
      <t>トウ</t>
    </rPh>
    <rPh sb="6" eb="8">
      <t>カイハ</t>
    </rPh>
    <rPh sb="10" eb="13">
      <t>ギインスウ</t>
    </rPh>
    <rPh sb="15" eb="17">
      <t>ゾウゲン</t>
    </rPh>
    <rPh sb="17" eb="19">
      <t>ヨソク</t>
    </rPh>
    <phoneticPr fontId="1"/>
  </si>
  <si>
    <t>略称</t>
    <phoneticPr fontId="1"/>
  </si>
  <si>
    <t>政党区分</t>
    <rPh sb="0" eb="2">
      <t>セイトウ</t>
    </rPh>
    <rPh sb="2" eb="4">
      <t>クブン</t>
    </rPh>
    <phoneticPr fontId="1"/>
  </si>
  <si>
    <t>衆議院議員　合計</t>
    <rPh sb="0" eb="3">
      <t>シュウギイン</t>
    </rPh>
    <rPh sb="3" eb="5">
      <t>ギイン</t>
    </rPh>
    <rPh sb="6" eb="8">
      <t>ゴウケイ</t>
    </rPh>
    <phoneticPr fontId="1"/>
  </si>
  <si>
    <t>与党 / 保守　合計</t>
    <rPh sb="0" eb="2">
      <t>ヨトウ</t>
    </rPh>
    <rPh sb="5" eb="7">
      <t>ホシュ</t>
    </rPh>
    <rPh sb="8" eb="10">
      <t>ゴウケイ</t>
    </rPh>
    <phoneticPr fontId="1"/>
  </si>
  <si>
    <t>野党 / その他　合計</t>
    <rPh sb="0" eb="2">
      <t>ヤトウ</t>
    </rPh>
    <rPh sb="7" eb="8">
      <t>タ</t>
    </rPh>
    <rPh sb="9" eb="11">
      <t>ゴウケイ</t>
    </rPh>
    <phoneticPr fontId="1"/>
  </si>
  <si>
    <t>小選挙区</t>
    <rPh sb="0" eb="4">
      <t>ショウセンキョク</t>
    </rPh>
    <phoneticPr fontId="1"/>
  </si>
  <si>
    <t>有権者総数</t>
    <rPh sb="0" eb="3">
      <t>ユウケンシャ</t>
    </rPh>
    <rPh sb="3" eb="5">
      <t>ソウスウ</t>
    </rPh>
    <phoneticPr fontId="1"/>
  </si>
  <si>
    <t>議席数</t>
    <rPh sb="0" eb="3">
      <t>ギセキスウ</t>
    </rPh>
    <phoneticPr fontId="1"/>
  </si>
  <si>
    <t>分析項目</t>
    <rPh sb="0" eb="2">
      <t>ブンセキ</t>
    </rPh>
    <rPh sb="2" eb="4">
      <t>コウモク</t>
    </rPh>
    <phoneticPr fontId="1"/>
  </si>
  <si>
    <t>第５１回
衆院選挙
党会派の
議員数予測</t>
    <rPh sb="0" eb="1">
      <t>ダイ</t>
    </rPh>
    <rPh sb="3" eb="4">
      <t>カイ</t>
    </rPh>
    <rPh sb="5" eb="7">
      <t>シュウイン</t>
    </rPh>
    <rPh sb="7" eb="9">
      <t>センキョ</t>
    </rPh>
    <rPh sb="10" eb="11">
      <t>トウ</t>
    </rPh>
    <rPh sb="11" eb="13">
      <t>カイハ</t>
    </rPh>
    <rPh sb="15" eb="18">
      <t>ギインスウ</t>
    </rPh>
    <rPh sb="18" eb="20">
      <t>ヨソク</t>
    </rPh>
    <phoneticPr fontId="1"/>
  </si>
  <si>
    <t>第５１回
衆院選挙
比例ﾌﾞﾛｯｸ
議員数予測</t>
    <rPh sb="0" eb="1">
      <t>ダイ</t>
    </rPh>
    <rPh sb="3" eb="4">
      <t>カイ</t>
    </rPh>
    <rPh sb="5" eb="7">
      <t>シュウイン</t>
    </rPh>
    <rPh sb="7" eb="9">
      <t>センキョ</t>
    </rPh>
    <rPh sb="10" eb="12">
      <t>ヒレイ</t>
    </rPh>
    <rPh sb="17" eb="20">
      <t>ギインスウ</t>
    </rPh>
    <rPh sb="18" eb="21">
      <t>ギインスウ</t>
    </rPh>
    <rPh sb="21" eb="23">
      <t>ヨソク</t>
    </rPh>
    <phoneticPr fontId="1"/>
  </si>
  <si>
    <t>第５１回
衆院選挙
小選挙区
議員数予測</t>
    <rPh sb="0" eb="1">
      <t>ダイ</t>
    </rPh>
    <rPh sb="3" eb="4">
      <t>カイ</t>
    </rPh>
    <rPh sb="5" eb="7">
      <t>シュウイン</t>
    </rPh>
    <rPh sb="7" eb="9">
      <t>センキョ</t>
    </rPh>
    <rPh sb="10" eb="14">
      <t>ショウセンキョク</t>
    </rPh>
    <rPh sb="15" eb="18">
      <t>ギインスウ</t>
    </rPh>
    <rPh sb="18" eb="20">
      <t>ヨソク</t>
    </rPh>
    <phoneticPr fontId="1"/>
  </si>
  <si>
    <t>維新</t>
    <rPh sb="0" eb="2">
      <t>イシン</t>
    </rPh>
    <phoneticPr fontId="1"/>
  </si>
  <si>
    <t>自民党</t>
    <rPh sb="0" eb="3">
      <t>ジミントウ</t>
    </rPh>
    <phoneticPr fontId="1"/>
  </si>
  <si>
    <t>維新</t>
    <rPh sb="0" eb="2">
      <t>イシン</t>
    </rPh>
    <phoneticPr fontId="1"/>
  </si>
  <si>
    <t>日本維新の会</t>
    <phoneticPr fontId="1"/>
  </si>
  <si>
    <t>中道</t>
    <rPh sb="0" eb="2">
      <t>チュウドウ</t>
    </rPh>
    <phoneticPr fontId="1"/>
  </si>
  <si>
    <t>日本保守</t>
    <rPh sb="0" eb="2">
      <t>ニホン</t>
    </rPh>
    <rPh sb="2" eb="4">
      <t>ホシュ</t>
    </rPh>
    <phoneticPr fontId="1"/>
  </si>
  <si>
    <t>国民民主</t>
    <rPh sb="0" eb="2">
      <t>コクミン</t>
    </rPh>
    <rPh sb="2" eb="4">
      <t>ミンシュ</t>
    </rPh>
    <phoneticPr fontId="1"/>
  </si>
  <si>
    <t>中道改革</t>
    <rPh sb="0" eb="2">
      <t>チュウドウ</t>
    </rPh>
    <rPh sb="2" eb="4">
      <t>カイカク</t>
    </rPh>
    <phoneticPr fontId="1"/>
  </si>
  <si>
    <t>みらい</t>
    <phoneticPr fontId="1"/>
  </si>
  <si>
    <t>共産</t>
    <rPh sb="0" eb="2">
      <t>キョウサン</t>
    </rPh>
    <phoneticPr fontId="1"/>
  </si>
  <si>
    <t>合計</t>
    <rPh sb="0" eb="2">
      <t>ゴウケイ</t>
    </rPh>
    <phoneticPr fontId="1"/>
  </si>
  <si>
    <t>-</t>
    <phoneticPr fontId="1"/>
  </si>
  <si>
    <t>れいわ</t>
    <phoneticPr fontId="1"/>
  </si>
  <si>
    <t>-</t>
    <phoneticPr fontId="1"/>
  </si>
  <si>
    <t>高市政権</t>
    <rPh sb="0" eb="2">
      <t>タカイチ</t>
    </rPh>
    <rPh sb="2" eb="4">
      <t>セイケン</t>
    </rPh>
    <phoneticPr fontId="1"/>
  </si>
  <si>
    <t>政権支持率</t>
    <rPh sb="0" eb="2">
      <t>セイケン</t>
    </rPh>
    <rPh sb="2" eb="5">
      <t>シジリツ</t>
    </rPh>
    <phoneticPr fontId="1"/>
  </si>
  <si>
    <t>政党支持率</t>
    <rPh sb="0" eb="2">
      <t>セイトウ</t>
    </rPh>
    <rPh sb="2" eb="5">
      <t>シジリツ</t>
    </rPh>
    <phoneticPr fontId="1"/>
  </si>
  <si>
    <t>他</t>
    <rPh sb="0" eb="1">
      <t>ホカ</t>
    </rPh>
    <phoneticPr fontId="1"/>
  </si>
  <si>
    <t>リベラル</t>
    <phoneticPr fontId="1"/>
  </si>
  <si>
    <t>平均値</t>
    <rPh sb="0" eb="3">
      <t>ヘイキンチ</t>
    </rPh>
    <phoneticPr fontId="1"/>
  </si>
  <si>
    <t>比例代表</t>
    <rPh sb="0" eb="2">
      <t>ヒレイ</t>
    </rPh>
    <rPh sb="2" eb="4">
      <t>ダイヒョウ</t>
    </rPh>
    <phoneticPr fontId="1"/>
  </si>
  <si>
    <t>得票数(万票)</t>
    <rPh sb="0" eb="3">
      <t>トクヒョウスウ</t>
    </rPh>
    <rPh sb="4" eb="5">
      <t>マン</t>
    </rPh>
    <rPh sb="5" eb="6">
      <t>ヒョウ</t>
    </rPh>
    <phoneticPr fontId="1"/>
  </si>
  <si>
    <t>-</t>
    <phoneticPr fontId="1"/>
  </si>
  <si>
    <t>第５０回衆院選挙の得票数
（２０２４年１０月）</t>
    <rPh sb="0" eb="1">
      <t>ダイ</t>
    </rPh>
    <rPh sb="3" eb="4">
      <t>カイ</t>
    </rPh>
    <rPh sb="4" eb="6">
      <t>シュウイン</t>
    </rPh>
    <rPh sb="6" eb="8">
      <t>センキョ</t>
    </rPh>
    <rPh sb="9" eb="12">
      <t>トクヒョウスウ</t>
    </rPh>
    <rPh sb="18" eb="19">
      <t>ネン</t>
    </rPh>
    <rPh sb="21" eb="22">
      <t>ガツ</t>
    </rPh>
    <phoneticPr fontId="1"/>
  </si>
  <si>
    <t>第２７回参院選挙の得票数
（２０２５年７月）</t>
    <rPh sb="0" eb="1">
      <t>ダイ</t>
    </rPh>
    <rPh sb="3" eb="4">
      <t>カイギインサンインセンキョトクヒョウスウネンガツ</t>
    </rPh>
    <phoneticPr fontId="1"/>
  </si>
  <si>
    <t>総投票数</t>
    <rPh sb="0" eb="1">
      <t>ソウ</t>
    </rPh>
    <rPh sb="1" eb="4">
      <t>トウヒョウスウ</t>
    </rPh>
    <phoneticPr fontId="1"/>
  </si>
  <si>
    <t>５５９４万人（５３.９％）</t>
    <rPh sb="4" eb="5">
      <t>マン</t>
    </rPh>
    <rPh sb="5" eb="6">
      <t>ニン</t>
    </rPh>
    <phoneticPr fontId="1"/>
  </si>
  <si>
    <t>６０６１万人（５８.５％）</t>
    <rPh sb="4" eb="5">
      <t>マン</t>
    </rPh>
    <rPh sb="5" eb="6">
      <t>ニン</t>
    </rPh>
    <phoneticPr fontId="1"/>
  </si>
  <si>
    <t>１０３５９万人（約１億人）
男性５００４万人/女性５３５５万人</t>
    <rPh sb="5" eb="7">
      <t>マンニン</t>
    </rPh>
    <rPh sb="8" eb="9">
      <t>ヤク</t>
    </rPh>
    <rPh sb="10" eb="12">
      <t>オクニン</t>
    </rPh>
    <rPh sb="14" eb="16">
      <t>ダンセイ</t>
    </rPh>
    <rPh sb="20" eb="22">
      <t>マンニン</t>
    </rPh>
    <rPh sb="23" eb="25">
      <t>ジョセイ</t>
    </rPh>
    <rPh sb="29" eb="30">
      <t>マン</t>
    </rPh>
    <rPh sb="30" eb="31">
      <t>ニン</t>
    </rPh>
    <phoneticPr fontId="1"/>
  </si>
  <si>
    <t>１０３８８万人（約１億人）
男性５０１８万人/女性５３７０万人</t>
    <rPh sb="5" eb="6">
      <t>マン</t>
    </rPh>
    <rPh sb="6" eb="7">
      <t>ニン</t>
    </rPh>
    <rPh sb="8" eb="9">
      <t>ヤク</t>
    </rPh>
    <rPh sb="10" eb="12">
      <t>オクニン</t>
    </rPh>
    <phoneticPr fontId="1"/>
  </si>
  <si>
    <t>議席票(万票)</t>
    <rPh sb="0" eb="2">
      <t>ギセキ</t>
    </rPh>
    <rPh sb="2" eb="3">
      <t>ヒョウ</t>
    </rPh>
    <rPh sb="4" eb="6">
      <t>マンヒョウ</t>
    </rPh>
    <phoneticPr fontId="1"/>
  </si>
  <si>
    <t>-</t>
    <phoneticPr fontId="1"/>
  </si>
  <si>
    <t>支持</t>
    <rPh sb="0" eb="2">
      <t>シジ</t>
    </rPh>
    <phoneticPr fontId="1"/>
  </si>
  <si>
    <t>不支持</t>
    <rPh sb="0" eb="3">
      <t>フシジ</t>
    </rPh>
    <phoneticPr fontId="1"/>
  </si>
  <si>
    <t>ＮＨＫ</t>
    <phoneticPr fontId="1"/>
  </si>
  <si>
    <t>テレ朝</t>
    <rPh sb="2" eb="3">
      <t>アサ</t>
    </rPh>
    <phoneticPr fontId="1"/>
  </si>
  <si>
    <t>時事通信</t>
    <rPh sb="0" eb="2">
      <t>ジジ</t>
    </rPh>
    <rPh sb="2" eb="4">
      <t>ツウシン</t>
    </rPh>
    <phoneticPr fontId="1"/>
  </si>
  <si>
    <t>石破　（2024年11月）</t>
    <rPh sb="0" eb="2">
      <t>イシバ</t>
    </rPh>
    <rPh sb="8" eb="9">
      <t>ネン</t>
    </rPh>
    <rPh sb="11" eb="12">
      <t>ガツ</t>
    </rPh>
    <phoneticPr fontId="1"/>
  </si>
  <si>
    <t>石破　（2025年7月）</t>
    <rPh sb="0" eb="2">
      <t>イシバ</t>
    </rPh>
    <rPh sb="8" eb="9">
      <t>ネン</t>
    </rPh>
    <rPh sb="10" eb="11">
      <t>ガツ</t>
    </rPh>
    <phoneticPr fontId="1"/>
  </si>
  <si>
    <t>担当政権</t>
    <rPh sb="0" eb="2">
      <t>タントウ</t>
    </rPh>
    <rPh sb="2" eb="4">
      <t>セイケン</t>
    </rPh>
    <phoneticPr fontId="1"/>
  </si>
  <si>
    <r>
      <t xml:space="preserve">選挙ﾄﾞｯﾄｺﾑ
</t>
    </r>
    <r>
      <rPr>
        <sz val="8"/>
        <color theme="1"/>
        <rFont val="游ゴシック"/>
        <family val="3"/>
        <charset val="128"/>
      </rPr>
      <t>(1/17･18電話)</t>
    </r>
    <rPh sb="0" eb="2">
      <t>センキョ</t>
    </rPh>
    <rPh sb="17" eb="19">
      <t>デンワ</t>
    </rPh>
    <phoneticPr fontId="1"/>
  </si>
  <si>
    <r>
      <t xml:space="preserve">共同通信
</t>
    </r>
    <r>
      <rPr>
        <sz val="8"/>
        <color theme="1"/>
        <rFont val="游ゴシック"/>
        <family val="3"/>
        <charset val="128"/>
      </rPr>
      <t>(1/25)</t>
    </r>
    <rPh sb="0" eb="2">
      <t>キョウドウ</t>
    </rPh>
    <rPh sb="2" eb="4">
      <t>ツウシン</t>
    </rPh>
    <phoneticPr fontId="1"/>
  </si>
  <si>
    <r>
      <t xml:space="preserve">産経･FNN
</t>
    </r>
    <r>
      <rPr>
        <sz val="8"/>
        <color theme="1"/>
        <rFont val="游ゴシック"/>
        <family val="3"/>
        <charset val="128"/>
      </rPr>
      <t>(1/24･25)</t>
    </r>
    <rPh sb="0" eb="2">
      <t>サンケイ</t>
    </rPh>
    <phoneticPr fontId="1"/>
  </si>
  <si>
    <r>
      <t xml:space="preserve">日経･テレ東
</t>
    </r>
    <r>
      <rPr>
        <sz val="8"/>
        <color theme="1"/>
        <rFont val="游ゴシック"/>
        <family val="3"/>
        <charset val="128"/>
      </rPr>
      <t>(1/23-25)</t>
    </r>
    <rPh sb="0" eb="2">
      <t>ニッケイ</t>
    </rPh>
    <rPh sb="5" eb="6">
      <t>ヒガシ</t>
    </rPh>
    <phoneticPr fontId="1"/>
  </si>
  <si>
    <r>
      <t xml:space="preserve">読売
</t>
    </r>
    <r>
      <rPr>
        <sz val="8"/>
        <color theme="1"/>
        <rFont val="游ゴシック"/>
        <family val="3"/>
        <charset val="128"/>
      </rPr>
      <t>(1/23-25)</t>
    </r>
    <rPh sb="0" eb="2">
      <t>ヨミウリ</t>
    </rPh>
    <phoneticPr fontId="1"/>
  </si>
  <si>
    <t>政党支持調査
(時事通信)</t>
    <rPh sb="0" eb="2">
      <t>セイトウ</t>
    </rPh>
    <rPh sb="2" eb="4">
      <t>シジ</t>
    </rPh>
    <rPh sb="4" eb="6">
      <t>チョウサ</t>
    </rPh>
    <rPh sb="8" eb="10">
      <t>ジジ</t>
    </rPh>
    <rPh sb="10" eb="12">
      <t>ツウシン</t>
    </rPh>
    <phoneticPr fontId="1"/>
  </si>
  <si>
    <t>首相への支持･不支持が同じで魅力に欠け、その結果、政党支持率も２割以下となっており、単独過半数ラインの233議席を42議席（42/233=18％減）、2割も割り込む結果となって与党から脱落している、　</t>
    <rPh sb="0" eb="2">
      <t>シュショウ</t>
    </rPh>
    <rPh sb="4" eb="6">
      <t>シジ</t>
    </rPh>
    <rPh sb="7" eb="10">
      <t>フシジ</t>
    </rPh>
    <rPh sb="11" eb="12">
      <t>オナ</t>
    </rPh>
    <rPh sb="14" eb="16">
      <t>ミリョク</t>
    </rPh>
    <rPh sb="17" eb="18">
      <t>カ</t>
    </rPh>
    <rPh sb="22" eb="24">
      <t>ケッカ</t>
    </rPh>
    <rPh sb="25" eb="27">
      <t>セイトウ</t>
    </rPh>
    <rPh sb="27" eb="29">
      <t>シジ</t>
    </rPh>
    <rPh sb="29" eb="30">
      <t>リツ</t>
    </rPh>
    <rPh sb="32" eb="33">
      <t>ワリ</t>
    </rPh>
    <rPh sb="33" eb="35">
      <t>イカ</t>
    </rPh>
    <rPh sb="42" eb="44">
      <t>タンドク</t>
    </rPh>
    <rPh sb="44" eb="47">
      <t>カハンスウ</t>
    </rPh>
    <rPh sb="54" eb="56">
      <t>ギセキ</t>
    </rPh>
    <rPh sb="59" eb="61">
      <t>ギセキ</t>
    </rPh>
    <rPh sb="72" eb="73">
      <t>ゲン</t>
    </rPh>
    <rPh sb="76" eb="77">
      <t>ワリ</t>
    </rPh>
    <rPh sb="78" eb="79">
      <t>ワ</t>
    </rPh>
    <rPh sb="80" eb="81">
      <t>コ</t>
    </rPh>
    <rPh sb="82" eb="84">
      <t>ケッカ</t>
    </rPh>
    <rPh sb="88" eb="90">
      <t>ヨトウ</t>
    </rPh>
    <rPh sb="92" eb="94">
      <t>ダツラク</t>
    </rPh>
    <phoneticPr fontId="1"/>
  </si>
  <si>
    <t>国民の政権･政党への評価</t>
    <rPh sb="0" eb="2">
      <t>コクミン</t>
    </rPh>
    <rPh sb="3" eb="5">
      <t>セイケン</t>
    </rPh>
    <rPh sb="6" eb="8">
      <t>セイトウ</t>
    </rPh>
    <rPh sb="10" eb="12">
      <t>ヒョウカ</t>
    </rPh>
    <phoneticPr fontId="1"/>
  </si>
  <si>
    <t>第５１回衆院選挙の得票・議席予測
（２０２６年２月８日）</t>
    <rPh sb="0" eb="1">
      <t>ダイ</t>
    </rPh>
    <rPh sb="3" eb="4">
      <t>カイ</t>
    </rPh>
    <rPh sb="4" eb="6">
      <t>シュウイン</t>
    </rPh>
    <rPh sb="6" eb="8">
      <t>センキョ</t>
    </rPh>
    <rPh sb="9" eb="11">
      <t>トクヒョウ</t>
    </rPh>
    <rPh sb="12" eb="14">
      <t>ギセキ</t>
    </rPh>
    <rPh sb="14" eb="16">
      <t>ヨソク</t>
    </rPh>
    <rPh sb="22" eb="23">
      <t>ネン</t>
    </rPh>
    <rPh sb="24" eb="25">
      <t>ガツ</t>
    </rPh>
    <rPh sb="26" eb="27">
      <t>ニチ</t>
    </rPh>
    <phoneticPr fontId="1"/>
  </si>
  <si>
    <t>（推計）１０３３０万人（約１億人）
（推計）男性４９９０万人/女性５３４０万人</t>
    <rPh sb="1" eb="3">
      <t>スイケイ</t>
    </rPh>
    <rPh sb="9" eb="11">
      <t>マンニン</t>
    </rPh>
    <rPh sb="12" eb="13">
      <t>ヤク</t>
    </rPh>
    <rPh sb="14" eb="16">
      <t>オクニン</t>
    </rPh>
    <rPh sb="19" eb="21">
      <t>スイケイ</t>
    </rPh>
    <rPh sb="22" eb="24">
      <t>ダンセイ</t>
    </rPh>
    <rPh sb="28" eb="30">
      <t>マンニン</t>
    </rPh>
    <rPh sb="31" eb="33">
      <t>ジョセイ</t>
    </rPh>
    <rPh sb="37" eb="38">
      <t>マン</t>
    </rPh>
    <rPh sb="38" eb="39">
      <t>ニン</t>
    </rPh>
    <phoneticPr fontId="1"/>
  </si>
  <si>
    <t>６７１５万人（６５％）</t>
    <rPh sb="4" eb="5">
      <t>マン</t>
    </rPh>
    <rPh sb="5" eb="6">
      <t>ニン</t>
    </rPh>
    <phoneticPr fontId="1"/>
  </si>
  <si>
    <t>高市　（2026年1月）</t>
    <rPh sb="0" eb="2">
      <t>タカイチ</t>
    </rPh>
    <rPh sb="8" eb="9">
      <t>ネン</t>
    </rPh>
    <rPh sb="10" eb="11">
      <t>ガツ</t>
    </rPh>
    <phoneticPr fontId="1"/>
  </si>
  <si>
    <t>自由民主党</t>
    <phoneticPr fontId="1"/>
  </si>
  <si>
    <t>国民民主党</t>
    <phoneticPr fontId="1"/>
  </si>
  <si>
    <t>政党の名前</t>
    <rPh sb="0" eb="2">
      <t>セイトウ</t>
    </rPh>
    <rPh sb="3" eb="5">
      <t>ナマエ</t>
    </rPh>
    <phoneticPr fontId="1"/>
  </si>
  <si>
    <t>中道改革連合</t>
    <rPh sb="0" eb="2">
      <t>チュウドウ</t>
    </rPh>
    <rPh sb="2" eb="4">
      <t>カイカク</t>
    </rPh>
    <rPh sb="4" eb="6">
      <t>レンゴウ</t>
    </rPh>
    <phoneticPr fontId="1"/>
  </si>
  <si>
    <t>中道</t>
    <rPh sb="0" eb="2">
      <t>チュウドウ</t>
    </rPh>
    <phoneticPr fontId="1"/>
  </si>
  <si>
    <t>みらい</t>
    <phoneticPr fontId="1"/>
  </si>
  <si>
    <t>れいわ新選組</t>
    <rPh sb="3" eb="5">
      <t>シンセン</t>
    </rPh>
    <rPh sb="5" eb="6">
      <t>グミ</t>
    </rPh>
    <phoneticPr fontId="1"/>
  </si>
  <si>
    <t>チームみらい</t>
    <phoneticPr fontId="1"/>
  </si>
  <si>
    <t>れいわ</t>
    <phoneticPr fontId="1"/>
  </si>
  <si>
    <t>その他</t>
    <rPh sb="2" eb="3">
      <t>タ</t>
    </rPh>
    <phoneticPr fontId="1"/>
  </si>
  <si>
    <t>中道･リベラル</t>
    <rPh sb="0" eb="2">
      <t>チュウドウ</t>
    </rPh>
    <phoneticPr fontId="1"/>
  </si>
  <si>
    <t>１月解散総選挙直前の衆院議員数</t>
    <rPh sb="1" eb="2">
      <t>ガツ</t>
    </rPh>
    <rPh sb="2" eb="4">
      <t>カイサン</t>
    </rPh>
    <rPh sb="4" eb="5">
      <t>ソウ</t>
    </rPh>
    <rPh sb="5" eb="7">
      <t>センキョ</t>
    </rPh>
    <rPh sb="7" eb="9">
      <t>チョクゼン</t>
    </rPh>
    <rPh sb="10" eb="12">
      <t>シュウイン</t>
    </rPh>
    <rPh sb="12" eb="14">
      <t>ギイン</t>
    </rPh>
    <rPh sb="14" eb="15">
      <t>スウ</t>
    </rPh>
    <phoneticPr fontId="1"/>
  </si>
  <si>
    <t>首相への支持･不支持が同じで魅力に欠け、その結果、政党支持率も２割以下となっており、単独過半数ラインの233議席を42議席（42/233=18％減）、2割も割り込む結果となり与党から脱落している、　</t>
    <rPh sb="0" eb="2">
      <t>シュショウ</t>
    </rPh>
    <rPh sb="4" eb="6">
      <t>シジ</t>
    </rPh>
    <rPh sb="7" eb="10">
      <t>フシジ</t>
    </rPh>
    <rPh sb="11" eb="12">
      <t>オナ</t>
    </rPh>
    <rPh sb="14" eb="16">
      <t>ミリョク</t>
    </rPh>
    <rPh sb="17" eb="18">
      <t>カ</t>
    </rPh>
    <rPh sb="22" eb="24">
      <t>ケッカ</t>
    </rPh>
    <rPh sb="25" eb="27">
      <t>セイトウ</t>
    </rPh>
    <rPh sb="27" eb="29">
      <t>シジ</t>
    </rPh>
    <rPh sb="29" eb="30">
      <t>リツ</t>
    </rPh>
    <rPh sb="32" eb="33">
      <t>ワリ</t>
    </rPh>
    <rPh sb="33" eb="35">
      <t>イカ</t>
    </rPh>
    <rPh sb="42" eb="44">
      <t>タンドク</t>
    </rPh>
    <rPh sb="44" eb="47">
      <t>カハンスウ</t>
    </rPh>
    <rPh sb="54" eb="56">
      <t>ギセキ</t>
    </rPh>
    <rPh sb="59" eb="61">
      <t>ギセキ</t>
    </rPh>
    <rPh sb="72" eb="73">
      <t>ゲン</t>
    </rPh>
    <rPh sb="76" eb="77">
      <t>ワリ</t>
    </rPh>
    <rPh sb="78" eb="79">
      <t>ワ</t>
    </rPh>
    <rPh sb="80" eb="81">
      <t>コ</t>
    </rPh>
    <rPh sb="82" eb="84">
      <t>ケッカ</t>
    </rPh>
    <rPh sb="87" eb="89">
      <t>ヨトウ</t>
    </rPh>
    <rPh sb="91" eb="93">
      <t>ダツラク</t>
    </rPh>
    <phoneticPr fontId="1"/>
  </si>
  <si>
    <t>首相の不支持が25%以上も大きいということは国民から首相交代が望まれ、その影響で政党支持率も２割以下となっており、その結果、過半数ラインの63議席　(125/2≒63)から24議席、4割近くも失う結果となっている。</t>
    <rPh sb="0" eb="2">
      <t>シュショウ</t>
    </rPh>
    <rPh sb="3" eb="6">
      <t>フシジ</t>
    </rPh>
    <rPh sb="10" eb="12">
      <t>イジョウ</t>
    </rPh>
    <rPh sb="13" eb="14">
      <t>オオ</t>
    </rPh>
    <rPh sb="22" eb="24">
      <t>コクミン</t>
    </rPh>
    <rPh sb="26" eb="28">
      <t>シュショウ</t>
    </rPh>
    <rPh sb="28" eb="30">
      <t>コウタイ</t>
    </rPh>
    <rPh sb="31" eb="32">
      <t>ノゾ</t>
    </rPh>
    <rPh sb="37" eb="39">
      <t>エイキョウ</t>
    </rPh>
    <rPh sb="40" eb="42">
      <t>セイトウ</t>
    </rPh>
    <rPh sb="42" eb="45">
      <t>シジリツ</t>
    </rPh>
    <rPh sb="47" eb="48">
      <t>ワリ</t>
    </rPh>
    <rPh sb="48" eb="50">
      <t>イカ</t>
    </rPh>
    <rPh sb="59" eb="61">
      <t>ケッカ</t>
    </rPh>
    <rPh sb="62" eb="65">
      <t>カハンスウ</t>
    </rPh>
    <rPh sb="71" eb="73">
      <t>ギセキ</t>
    </rPh>
    <rPh sb="88" eb="90">
      <t>ギセキ</t>
    </rPh>
    <rPh sb="92" eb="93">
      <t>ワリ</t>
    </rPh>
    <rPh sb="93" eb="94">
      <t>チカ</t>
    </rPh>
    <rPh sb="96" eb="97">
      <t>ウシナ</t>
    </rPh>
    <rPh sb="98" eb="100">
      <t>ケッカ</t>
    </rPh>
    <phoneticPr fontId="1"/>
  </si>
  <si>
    <t>(注) 上記の数字は、ネット検索により記載されていた数字を転記し整理しており、多少の差異は誤差の範囲として扱う。</t>
    <rPh sb="1" eb="2">
      <t>チュウ</t>
    </rPh>
    <rPh sb="4" eb="6">
      <t>ジョウキ</t>
    </rPh>
    <rPh sb="7" eb="9">
      <t>スウジ</t>
    </rPh>
    <rPh sb="14" eb="16">
      <t>ケンサク</t>
    </rPh>
    <rPh sb="19" eb="21">
      <t>キサイ</t>
    </rPh>
    <rPh sb="26" eb="28">
      <t>スウジ</t>
    </rPh>
    <rPh sb="29" eb="31">
      <t>テンキ</t>
    </rPh>
    <rPh sb="32" eb="34">
      <t>セイリ</t>
    </rPh>
    <rPh sb="39" eb="41">
      <t>タショウ</t>
    </rPh>
    <rPh sb="42" eb="44">
      <t>サイ</t>
    </rPh>
    <rPh sb="45" eb="47">
      <t>ゴサ</t>
    </rPh>
    <rPh sb="48" eb="50">
      <t>ハンイ</t>
    </rPh>
    <rPh sb="53" eb="54">
      <t>アツカ</t>
    </rPh>
    <phoneticPr fontId="1"/>
  </si>
  <si>
    <t>〔図表１〕 第５１回の高市政権による衆院選挙の得票と議席の予測</t>
    <rPh sb="1" eb="3">
      <t>ズヒョウ</t>
    </rPh>
    <rPh sb="6" eb="7">
      <t>ダイ</t>
    </rPh>
    <rPh sb="9" eb="10">
      <t>カイ</t>
    </rPh>
    <rPh sb="11" eb="12">
      <t>タカ</t>
    </rPh>
    <rPh sb="12" eb="13">
      <t>イチ</t>
    </rPh>
    <rPh sb="13" eb="15">
      <t>セイケン</t>
    </rPh>
    <rPh sb="18" eb="20">
      <t>シュウイン</t>
    </rPh>
    <rPh sb="20" eb="22">
      <t>センキョ</t>
    </rPh>
    <rPh sb="23" eb="25">
      <t>トクヒョウ</t>
    </rPh>
    <rPh sb="26" eb="28">
      <t>ギセキ</t>
    </rPh>
    <rPh sb="29" eb="31">
      <t>ヨソク</t>
    </rPh>
    <phoneticPr fontId="1"/>
  </si>
  <si>
    <r>
      <t xml:space="preserve">〔図表２〕 第５１回 衆院選挙の党別の議員数推計予測 </t>
    </r>
    <r>
      <rPr>
        <sz val="11"/>
        <color theme="1"/>
        <rFont val="游ゴシック"/>
        <family val="3"/>
        <charset val="128"/>
      </rPr>
      <t>〔出典；社会資本研究所〕</t>
    </r>
    <rPh sb="1" eb="3">
      <t>ズヒョウ</t>
    </rPh>
    <rPh sb="6" eb="7">
      <t>ダイ</t>
    </rPh>
    <rPh sb="9" eb="10">
      <t>カイ</t>
    </rPh>
    <rPh sb="11" eb="13">
      <t>シュウイン</t>
    </rPh>
    <rPh sb="12" eb="13">
      <t>イン</t>
    </rPh>
    <rPh sb="13" eb="15">
      <t>センキョ</t>
    </rPh>
    <rPh sb="16" eb="17">
      <t>トウ</t>
    </rPh>
    <rPh sb="17" eb="18">
      <t>ベツ</t>
    </rPh>
    <rPh sb="19" eb="22">
      <t>ギインスウ</t>
    </rPh>
    <rPh sb="22" eb="24">
      <t>スイケイ</t>
    </rPh>
    <rPh sb="24" eb="26">
      <t>ヨソク</t>
    </rPh>
    <rPh sb="28" eb="30">
      <t>シュッテン</t>
    </rPh>
    <rPh sb="31" eb="33">
      <t>シャカイ</t>
    </rPh>
    <rPh sb="33" eb="35">
      <t>シホン</t>
    </rPh>
    <rPh sb="35" eb="38">
      <t>ケンキュウジョ</t>
    </rPh>
    <phoneticPr fontId="1"/>
  </si>
  <si>
    <t>〔参考図表１〕 第５１回 衆院選開始直前の政党･政権の支持率調査結果</t>
    <rPh sb="1" eb="3">
      <t>サンコウ</t>
    </rPh>
    <rPh sb="3" eb="5">
      <t>ズヒョウ</t>
    </rPh>
    <rPh sb="16" eb="18">
      <t>カイシ</t>
    </rPh>
    <rPh sb="18" eb="20">
      <t>チョクゼン</t>
    </rPh>
    <rPh sb="21" eb="23">
      <t>セイトウ</t>
    </rPh>
    <rPh sb="24" eb="26">
      <t>セイケン</t>
    </rPh>
    <rPh sb="27" eb="30">
      <t>シジリツ</t>
    </rPh>
    <rPh sb="30" eb="32">
      <t>チョウサ</t>
    </rPh>
    <rPh sb="32" eb="34">
      <t>ケッカ</t>
    </rPh>
    <phoneticPr fontId="1"/>
  </si>
  <si>
    <t>〔参考図表２〕 直近の衆院選と参院選の政権支持率と得票数との相関関係</t>
    <rPh sb="1" eb="3">
      <t>サンコウ</t>
    </rPh>
    <rPh sb="3" eb="5">
      <t>ズヒョウ</t>
    </rPh>
    <rPh sb="8" eb="10">
      <t>チョッキン</t>
    </rPh>
    <rPh sb="15" eb="18">
      <t>サンインセン</t>
    </rPh>
    <rPh sb="19" eb="21">
      <t>セイケン</t>
    </rPh>
    <rPh sb="21" eb="24">
      <t>シジリツ</t>
    </rPh>
    <rPh sb="25" eb="28">
      <t>トクヒョウスウ</t>
    </rPh>
    <rPh sb="30" eb="32">
      <t>ソウカン</t>
    </rPh>
    <rPh sb="32" eb="34">
      <t>カンケイ</t>
    </rPh>
    <phoneticPr fontId="1"/>
  </si>
  <si>
    <t>首相支持が40%も大きく国民から圧倒的に支持され、その影響で政党支持率も３割以上となっており、過半数ライン(233)を超え１割(233@10%)以上を加えた2６0議席以上の絶対多数の議席確保は可能と考えられる。</t>
    <rPh sb="0" eb="2">
      <t>シュショウ</t>
    </rPh>
    <rPh sb="2" eb="4">
      <t>シジ</t>
    </rPh>
    <rPh sb="9" eb="10">
      <t>オオ</t>
    </rPh>
    <rPh sb="12" eb="14">
      <t>コクミン</t>
    </rPh>
    <rPh sb="16" eb="19">
      <t>アットウテキ</t>
    </rPh>
    <rPh sb="20" eb="22">
      <t>シジ</t>
    </rPh>
    <rPh sb="27" eb="29">
      <t>エイキョウ</t>
    </rPh>
    <rPh sb="30" eb="32">
      <t>セイトウ</t>
    </rPh>
    <rPh sb="32" eb="35">
      <t>シジリツ</t>
    </rPh>
    <rPh sb="37" eb="38">
      <t>ワリ</t>
    </rPh>
    <rPh sb="38" eb="40">
      <t>イジョウ</t>
    </rPh>
    <rPh sb="47" eb="50">
      <t>カハンスウ</t>
    </rPh>
    <rPh sb="59" eb="60">
      <t>コ</t>
    </rPh>
    <rPh sb="62" eb="63">
      <t>ワリ</t>
    </rPh>
    <rPh sb="72" eb="74">
      <t>イジョウ</t>
    </rPh>
    <rPh sb="75" eb="76">
      <t>クワ</t>
    </rPh>
    <rPh sb="81" eb="83">
      <t>ギセキ</t>
    </rPh>
    <rPh sb="83" eb="85">
      <t>イジョウ</t>
    </rPh>
    <rPh sb="86" eb="88">
      <t>ゼッタイ</t>
    </rPh>
    <rPh sb="88" eb="90">
      <t>タスウ</t>
    </rPh>
    <rPh sb="91" eb="93">
      <t>ギセキ</t>
    </rPh>
    <rPh sb="93" eb="95">
      <t>カクホ</t>
    </rPh>
    <rPh sb="96" eb="98">
      <t>カノウ</t>
    </rPh>
    <rPh sb="99" eb="100">
      <t>カンガ</t>
    </rPh>
    <phoneticPr fontId="1"/>
  </si>
  <si>
    <t>その他（会派含）</t>
    <rPh sb="2" eb="3">
      <t>タ</t>
    </rPh>
    <rPh sb="4" eb="6">
      <t>カイハ</t>
    </rPh>
    <rPh sb="6" eb="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</si>
</sst>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;&quot;▲ &quot;0"/>
    <numFmt numFmtId="177" formatCode="0_);[Red]\(0\)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3"/>
      <color theme="1"/>
      <name val="游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5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rgb="FFE5FF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37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 textRotation="255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5" borderId="0" xfId="0" applyFont="1" applyFill="1">
      <alignment vertical="center"/>
    </xf>
    <xf numFmtId="0" fontId="4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3" fillId="0" borderId="0" xfId="0" applyFont="1" applyAlignment="1">
      <alignment vertical="center" textRotation="255"/>
    </xf>
    <xf numFmtId="0" fontId="4" fillId="7" borderId="34" xfId="0" applyFont="1" applyFill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9" fontId="4" fillId="0" borderId="25" xfId="0" applyNumberFormat="1" applyFont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9" fontId="4" fillId="3" borderId="28" xfId="0" applyNumberFormat="1" applyFont="1" applyFill="1" applyBorder="1" applyAlignment="1">
      <alignment horizontal="center" vertical="center"/>
    </xf>
    <xf numFmtId="9" fontId="4" fillId="0" borderId="26" xfId="0" applyNumberFormat="1" applyFont="1" applyBorder="1" applyAlignment="1">
      <alignment horizontal="center" vertical="center"/>
    </xf>
    <xf numFmtId="9" fontId="4" fillId="0" borderId="16" xfId="0" applyNumberFormat="1" applyFont="1" applyBorder="1" applyAlignment="1">
      <alignment horizontal="center" vertical="center"/>
    </xf>
    <xf numFmtId="9" fontId="4" fillId="0" borderId="17" xfId="0" applyNumberFormat="1" applyFont="1" applyBorder="1" applyAlignment="1">
      <alignment horizontal="center" vertical="center"/>
    </xf>
    <xf numFmtId="9" fontId="4" fillId="3" borderId="29" xfId="0" applyNumberFormat="1" applyFont="1" applyFill="1" applyBorder="1" applyAlignment="1">
      <alignment horizontal="center" vertical="center"/>
    </xf>
    <xf numFmtId="9" fontId="4" fillId="3" borderId="30" xfId="0" applyNumberFormat="1" applyFont="1" applyFill="1" applyBorder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9" fontId="4" fillId="0" borderId="39" xfId="0" applyNumberFormat="1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9" fontId="4" fillId="3" borderId="34" xfId="0" applyNumberFormat="1" applyFont="1" applyFill="1" applyBorder="1" applyAlignment="1">
      <alignment horizontal="center" vertical="center"/>
    </xf>
    <xf numFmtId="9" fontId="4" fillId="0" borderId="24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61" xfId="0" applyNumberFormat="1" applyFont="1" applyBorder="1" applyAlignment="1">
      <alignment horizontal="center" vertical="center"/>
    </xf>
    <xf numFmtId="9" fontId="4" fillId="0" borderId="51" xfId="0" applyNumberFormat="1" applyFont="1" applyBorder="1" applyAlignment="1">
      <alignment horizontal="center" vertical="center"/>
    </xf>
    <xf numFmtId="9" fontId="4" fillId="0" borderId="66" xfId="0" applyNumberFormat="1" applyFont="1" applyBorder="1" applyAlignment="1">
      <alignment horizontal="center" vertical="center"/>
    </xf>
    <xf numFmtId="0" fontId="4" fillId="1" borderId="29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 textRotation="255"/>
    </xf>
    <xf numFmtId="0" fontId="10" fillId="0" borderId="9" xfId="0" applyFont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 textRotation="255"/>
    </xf>
    <xf numFmtId="0" fontId="3" fillId="5" borderId="0" xfId="0" applyFont="1" applyFill="1" applyAlignment="1">
      <alignment horizontal="center" vertical="center"/>
    </xf>
    <xf numFmtId="0" fontId="4" fillId="5" borderId="2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77" fontId="12" fillId="2" borderId="12" xfId="1" applyNumberFormat="1" applyFont="1" applyFill="1" applyBorder="1" applyAlignment="1">
      <alignment horizontal="center" vertical="center"/>
    </xf>
    <xf numFmtId="177" fontId="12" fillId="2" borderId="12" xfId="0" applyNumberFormat="1" applyFont="1" applyFill="1" applyBorder="1" applyAlignment="1">
      <alignment horizontal="center" vertical="center"/>
    </xf>
    <xf numFmtId="177" fontId="12" fillId="0" borderId="14" xfId="0" applyNumberFormat="1" applyFont="1" applyBorder="1" applyAlignment="1">
      <alignment horizontal="center" vertical="center"/>
    </xf>
    <xf numFmtId="177" fontId="12" fillId="0" borderId="63" xfId="0" applyNumberFormat="1" applyFont="1" applyBorder="1" applyAlignment="1">
      <alignment horizontal="center" vertical="center"/>
    </xf>
    <xf numFmtId="177" fontId="12" fillId="0" borderId="18" xfId="0" applyNumberFormat="1" applyFont="1" applyBorder="1" applyAlignment="1">
      <alignment horizontal="center" vertical="center"/>
    </xf>
    <xf numFmtId="177" fontId="12" fillId="0" borderId="67" xfId="0" applyNumberFormat="1" applyFont="1" applyBorder="1" applyAlignment="1">
      <alignment horizontal="center" vertical="center"/>
    </xf>
    <xf numFmtId="177" fontId="12" fillId="0" borderId="50" xfId="0" applyNumberFormat="1" applyFont="1" applyBorder="1" applyAlignment="1">
      <alignment horizontal="center" vertical="center"/>
    </xf>
    <xf numFmtId="177" fontId="12" fillId="0" borderId="21" xfId="0" applyNumberFormat="1" applyFont="1" applyBorder="1" applyAlignment="1">
      <alignment horizontal="center" vertical="center"/>
    </xf>
    <xf numFmtId="177" fontId="12" fillId="0" borderId="7" xfId="0" applyNumberFormat="1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/>
    </xf>
    <xf numFmtId="177" fontId="12" fillId="0" borderId="15" xfId="0" applyNumberFormat="1" applyFont="1" applyBorder="1" applyAlignment="1">
      <alignment horizontal="center" vertical="center"/>
    </xf>
    <xf numFmtId="177" fontId="12" fillId="5" borderId="51" xfId="0" applyNumberFormat="1" applyFont="1" applyFill="1" applyBorder="1" applyAlignment="1">
      <alignment horizontal="center" vertical="center"/>
    </xf>
    <xf numFmtId="177" fontId="12" fillId="0" borderId="52" xfId="0" applyNumberFormat="1" applyFont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 wrapText="1"/>
    </xf>
    <xf numFmtId="177" fontId="12" fillId="5" borderId="12" xfId="0" applyNumberFormat="1" applyFont="1" applyFill="1" applyBorder="1" applyAlignment="1">
      <alignment horizontal="center" vertical="center"/>
    </xf>
    <xf numFmtId="177" fontId="12" fillId="5" borderId="14" xfId="0" applyNumberFormat="1" applyFont="1" applyFill="1" applyBorder="1" applyAlignment="1">
      <alignment horizontal="center" vertical="center"/>
    </xf>
    <xf numFmtId="177" fontId="12" fillId="5" borderId="67" xfId="0" applyNumberFormat="1" applyFont="1" applyFill="1" applyBorder="1" applyAlignment="1">
      <alignment horizontal="center" vertical="center"/>
    </xf>
    <xf numFmtId="177" fontId="12" fillId="5" borderId="16" xfId="0" applyNumberFormat="1" applyFont="1" applyFill="1" applyBorder="1" applyAlignment="1">
      <alignment horizontal="center" vertical="center"/>
    </xf>
    <xf numFmtId="177" fontId="12" fillId="5" borderId="16" xfId="1" applyNumberFormat="1" applyFont="1" applyFill="1" applyBorder="1" applyAlignment="1">
      <alignment horizontal="center" vertical="center"/>
    </xf>
    <xf numFmtId="177" fontId="12" fillId="5" borderId="18" xfId="0" applyNumberFormat="1" applyFont="1" applyFill="1" applyBorder="1" applyAlignment="1">
      <alignment horizontal="center" vertical="center"/>
    </xf>
    <xf numFmtId="177" fontId="12" fillId="5" borderId="63" xfId="0" applyNumberFormat="1" applyFont="1" applyFill="1" applyBorder="1" applyAlignment="1">
      <alignment horizontal="center" vertical="center"/>
    </xf>
    <xf numFmtId="177" fontId="12" fillId="5" borderId="1" xfId="0" applyNumberFormat="1" applyFont="1" applyFill="1" applyBorder="1" applyAlignment="1">
      <alignment horizontal="center" vertical="center"/>
    </xf>
    <xf numFmtId="177" fontId="12" fillId="5" borderId="1" xfId="1" applyNumberFormat="1" applyFont="1" applyFill="1" applyBorder="1" applyAlignment="1">
      <alignment horizontal="center" vertical="center"/>
    </xf>
    <xf numFmtId="177" fontId="12" fillId="5" borderId="21" xfId="0" applyNumberFormat="1" applyFont="1" applyFill="1" applyBorder="1" applyAlignment="1">
      <alignment horizontal="center" vertical="center"/>
    </xf>
    <xf numFmtId="177" fontId="12" fillId="5" borderId="50" xfId="0" applyNumberFormat="1" applyFont="1" applyFill="1" applyBorder="1" applyAlignment="1">
      <alignment horizontal="center" vertical="center"/>
    </xf>
    <xf numFmtId="177" fontId="12" fillId="5" borderId="8" xfId="0" applyNumberFormat="1" applyFont="1" applyFill="1" applyBorder="1" applyAlignment="1">
      <alignment horizontal="center" vertical="center"/>
    </xf>
    <xf numFmtId="177" fontId="12" fillId="5" borderId="8" xfId="1" applyNumberFormat="1" applyFont="1" applyFill="1" applyBorder="1" applyAlignment="1">
      <alignment horizontal="center" vertical="center"/>
    </xf>
    <xf numFmtId="177" fontId="12" fillId="5" borderId="10" xfId="0" applyNumberFormat="1" applyFont="1" applyFill="1" applyBorder="1" applyAlignment="1">
      <alignment horizontal="center" vertical="center"/>
    </xf>
    <xf numFmtId="177" fontId="12" fillId="5" borderId="7" xfId="0" applyNumberFormat="1" applyFont="1" applyFill="1" applyBorder="1" applyAlignment="1">
      <alignment horizontal="center" vertical="center"/>
    </xf>
    <xf numFmtId="177" fontId="12" fillId="5" borderId="52" xfId="0" applyNumberFormat="1" applyFont="1" applyFill="1" applyBorder="1" applyAlignment="1">
      <alignment horizontal="center" vertical="center"/>
    </xf>
    <xf numFmtId="177" fontId="12" fillId="5" borderId="15" xfId="0" applyNumberFormat="1" applyFont="1" applyFill="1" applyBorder="1" applyAlignment="1">
      <alignment horizontal="center" vertical="center"/>
    </xf>
    <xf numFmtId="177" fontId="13" fillId="0" borderId="67" xfId="1" applyNumberFormat="1" applyFont="1" applyBorder="1" applyAlignment="1">
      <alignment horizontal="center" vertical="center"/>
    </xf>
    <xf numFmtId="177" fontId="13" fillId="0" borderId="14" xfId="0" applyNumberFormat="1" applyFont="1" applyBorder="1" applyAlignment="1">
      <alignment horizontal="center" vertical="center"/>
    </xf>
    <xf numFmtId="177" fontId="13" fillId="0" borderId="63" xfId="0" applyNumberFormat="1" applyFont="1" applyBorder="1" applyAlignment="1">
      <alignment horizontal="center" vertical="center"/>
    </xf>
    <xf numFmtId="177" fontId="13" fillId="0" borderId="18" xfId="0" applyNumberFormat="1" applyFont="1" applyBorder="1" applyAlignment="1">
      <alignment horizontal="center" vertical="center"/>
    </xf>
    <xf numFmtId="177" fontId="13" fillId="0" borderId="67" xfId="0" applyNumberFormat="1" applyFont="1" applyBorder="1" applyAlignment="1">
      <alignment horizontal="center" vertical="center"/>
    </xf>
    <xf numFmtId="177" fontId="13" fillId="0" borderId="50" xfId="0" applyNumberFormat="1" applyFont="1" applyBorder="1" applyAlignment="1">
      <alignment horizontal="center" vertical="center"/>
    </xf>
    <xf numFmtId="177" fontId="13" fillId="0" borderId="21" xfId="0" applyNumberFormat="1" applyFont="1" applyBorder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/>
    </xf>
    <xf numFmtId="177" fontId="13" fillId="0" borderId="10" xfId="0" applyNumberFormat="1" applyFont="1" applyBorder="1" applyAlignment="1">
      <alignment horizontal="center" vertical="center"/>
    </xf>
    <xf numFmtId="177" fontId="13" fillId="0" borderId="15" xfId="0" applyNumberFormat="1" applyFont="1" applyBorder="1" applyAlignment="1">
      <alignment horizontal="center" vertical="center"/>
    </xf>
    <xf numFmtId="177" fontId="13" fillId="5" borderId="51" xfId="0" applyNumberFormat="1" applyFont="1" applyFill="1" applyBorder="1" applyAlignment="1">
      <alignment horizontal="center" vertical="center"/>
    </xf>
    <xf numFmtId="177" fontId="13" fillId="0" borderId="52" xfId="0" applyNumberFormat="1" applyFont="1" applyBorder="1" applyAlignment="1">
      <alignment horizontal="center" vertical="center"/>
    </xf>
    <xf numFmtId="9" fontId="2" fillId="0" borderId="50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2" fillId="0" borderId="21" xfId="0" applyNumberFormat="1" applyFont="1" applyBorder="1" applyAlignment="1">
      <alignment horizontal="center" vertical="center"/>
    </xf>
    <xf numFmtId="9" fontId="2" fillId="2" borderId="62" xfId="0" applyNumberFormat="1" applyFont="1" applyFill="1" applyBorder="1" applyAlignment="1">
      <alignment horizontal="center" vertical="center"/>
    </xf>
    <xf numFmtId="9" fontId="2" fillId="0" borderId="41" xfId="0" applyNumberFormat="1" applyFont="1" applyBorder="1" applyAlignment="1">
      <alignment horizontal="center" vertical="center"/>
    </xf>
    <xf numFmtId="9" fontId="2" fillId="0" borderId="33" xfId="0" applyNumberFormat="1" applyFont="1" applyBorder="1" applyAlignment="1">
      <alignment horizontal="center" vertical="center"/>
    </xf>
    <xf numFmtId="9" fontId="2" fillId="0" borderId="42" xfId="0" applyNumberFormat="1" applyFont="1" applyBorder="1" applyAlignment="1">
      <alignment horizontal="center" vertical="center"/>
    </xf>
    <xf numFmtId="177" fontId="12" fillId="2" borderId="67" xfId="1" applyNumberFormat="1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center" vertical="center"/>
    </xf>
    <xf numFmtId="177" fontId="12" fillId="2" borderId="67" xfId="0" applyNumberFormat="1" applyFont="1" applyFill="1" applyBorder="1" applyAlignment="1">
      <alignment horizontal="center" vertical="center"/>
    </xf>
    <xf numFmtId="177" fontId="12" fillId="2" borderId="50" xfId="0" applyNumberFormat="1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7" fontId="12" fillId="2" borderId="21" xfId="0" applyNumberFormat="1" applyFont="1" applyFill="1" applyBorder="1" applyAlignment="1">
      <alignment horizontal="center" vertical="center"/>
    </xf>
    <xf numFmtId="1" fontId="13" fillId="6" borderId="28" xfId="0" applyNumberFormat="1" applyFont="1" applyFill="1" applyBorder="1" applyAlignment="1">
      <alignment horizontal="center" vertical="center"/>
    </xf>
    <xf numFmtId="1" fontId="13" fillId="3" borderId="25" xfId="0" applyNumberFormat="1" applyFont="1" applyFill="1" applyBorder="1" applyAlignment="1">
      <alignment horizontal="center" vertical="center"/>
    </xf>
    <xf numFmtId="1" fontId="13" fillId="3" borderId="13" xfId="0" applyNumberFormat="1" applyFont="1" applyFill="1" applyBorder="1" applyAlignment="1">
      <alignment horizontal="center" vertical="center"/>
    </xf>
    <xf numFmtId="1" fontId="13" fillId="4" borderId="28" xfId="0" applyNumberFormat="1" applyFont="1" applyFill="1" applyBorder="1" applyAlignment="1">
      <alignment horizontal="center" vertical="center"/>
    </xf>
    <xf numFmtId="176" fontId="13" fillId="0" borderId="73" xfId="0" applyNumberFormat="1" applyFont="1" applyBorder="1" applyAlignment="1">
      <alignment horizontal="center" vertical="center"/>
    </xf>
    <xf numFmtId="1" fontId="13" fillId="6" borderId="29" xfId="0" applyNumberFormat="1" applyFont="1" applyFill="1" applyBorder="1" applyAlignment="1">
      <alignment horizontal="center" vertical="center"/>
    </xf>
    <xf numFmtId="1" fontId="13" fillId="3" borderId="32" xfId="0" applyNumberFormat="1" applyFont="1" applyFill="1" applyBorder="1" applyAlignment="1">
      <alignment horizontal="center" vertical="center"/>
    </xf>
    <xf numFmtId="1" fontId="13" fillId="3" borderId="33" xfId="0" applyNumberFormat="1" applyFont="1" applyFill="1" applyBorder="1" applyAlignment="1">
      <alignment horizontal="center" vertical="center"/>
    </xf>
    <xf numFmtId="1" fontId="13" fillId="4" borderId="35" xfId="0" applyNumberFormat="1" applyFont="1" applyFill="1" applyBorder="1" applyAlignment="1">
      <alignment horizontal="center" vertical="center"/>
    </xf>
    <xf numFmtId="176" fontId="13" fillId="0" borderId="59" xfId="0" applyNumberFormat="1" applyFont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1" fontId="13" fillId="6" borderId="30" xfId="0" applyNumberFormat="1" applyFont="1" applyFill="1" applyBorder="1" applyAlignment="1">
      <alignment horizontal="center" vertical="center"/>
    </xf>
    <xf numFmtId="1" fontId="13" fillId="3" borderId="4" xfId="0" applyNumberFormat="1" applyFont="1" applyFill="1" applyBorder="1" applyAlignment="1">
      <alignment horizontal="center" vertical="center"/>
    </xf>
    <xf numFmtId="1" fontId="13" fillId="3" borderId="2" xfId="0" applyNumberFormat="1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176" fontId="13" fillId="0" borderId="69" xfId="0" applyNumberFormat="1" applyFont="1" applyBorder="1" applyAlignment="1">
      <alignment horizontal="center" vertical="center"/>
    </xf>
    <xf numFmtId="1" fontId="13" fillId="3" borderId="61" xfId="0" applyNumberFormat="1" applyFont="1" applyFill="1" applyBorder="1" applyAlignment="1">
      <alignment horizontal="center" vertical="center"/>
    </xf>
    <xf numFmtId="1" fontId="13" fillId="3" borderId="66" xfId="0" applyNumberFormat="1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1" fontId="13" fillId="6" borderId="49" xfId="0" applyNumberFormat="1" applyFont="1" applyFill="1" applyBorder="1" applyAlignment="1">
      <alignment horizontal="center" vertical="center"/>
    </xf>
    <xf numFmtId="1" fontId="13" fillId="3" borderId="24" xfId="0" applyNumberFormat="1" applyFont="1" applyFill="1" applyBorder="1" applyAlignment="1">
      <alignment horizontal="center" vertical="center"/>
    </xf>
    <xf numFmtId="1" fontId="13" fillId="3" borderId="9" xfId="0" applyNumberFormat="1" applyFont="1" applyFill="1" applyBorder="1" applyAlignment="1">
      <alignment horizontal="center" vertical="center"/>
    </xf>
    <xf numFmtId="1" fontId="13" fillId="4" borderId="5" xfId="0" applyNumberFormat="1" applyFont="1" applyFill="1" applyBorder="1" applyAlignment="1">
      <alignment horizontal="center" vertical="center"/>
    </xf>
    <xf numFmtId="176" fontId="13" fillId="0" borderId="27" xfId="0" applyNumberFormat="1" applyFont="1" applyBorder="1" applyAlignment="1">
      <alignment horizontal="center" vertical="center"/>
    </xf>
    <xf numFmtId="1" fontId="13" fillId="3" borderId="19" xfId="0" applyNumberFormat="1" applyFont="1" applyFill="1" applyBorder="1" applyAlignment="1">
      <alignment horizontal="center" vertical="center"/>
    </xf>
    <xf numFmtId="1" fontId="13" fillId="3" borderId="6" xfId="0" applyNumberFormat="1" applyFont="1" applyFill="1" applyBorder="1" applyAlignment="1">
      <alignment horizontal="center" vertical="center"/>
    </xf>
    <xf numFmtId="1" fontId="13" fillId="4" borderId="34" xfId="0" applyNumberFormat="1" applyFont="1" applyFill="1" applyBorder="1" applyAlignment="1">
      <alignment horizontal="center" vertical="center"/>
    </xf>
    <xf numFmtId="176" fontId="13" fillId="0" borderId="70" xfId="0" applyNumberFormat="1" applyFont="1" applyBorder="1" applyAlignment="1">
      <alignment horizontal="center" vertical="center"/>
    </xf>
    <xf numFmtId="1" fontId="13" fillId="4" borderId="30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1" fontId="13" fillId="3" borderId="26" xfId="0" applyNumberFormat="1" applyFont="1" applyFill="1" applyBorder="1" applyAlignment="1">
      <alignment horizontal="center" vertical="center"/>
    </xf>
    <xf numFmtId="1" fontId="13" fillId="3" borderId="17" xfId="0" applyNumberFormat="1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176" fontId="13" fillId="0" borderId="74" xfId="0" applyNumberFormat="1" applyFont="1" applyBorder="1" applyAlignment="1">
      <alignment horizontal="center" vertical="center"/>
    </xf>
    <xf numFmtId="1" fontId="13" fillId="6" borderId="48" xfId="0" applyNumberFormat="1" applyFont="1" applyFill="1" applyBorder="1" applyAlignment="1">
      <alignment horizontal="center" vertical="center"/>
    </xf>
    <xf numFmtId="1" fontId="13" fillId="4" borderId="48" xfId="0" applyNumberFormat="1" applyFont="1" applyFill="1" applyBorder="1" applyAlignment="1">
      <alignment horizontal="center" vertical="center"/>
    </xf>
    <xf numFmtId="176" fontId="13" fillId="0" borderId="71" xfId="0" applyNumberFormat="1" applyFont="1" applyBorder="1" applyAlignment="1">
      <alignment horizontal="center" vertical="center"/>
    </xf>
    <xf numFmtId="1" fontId="13" fillId="6" borderId="5" xfId="0" applyNumberFormat="1" applyFont="1" applyFill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77" fontId="13" fillId="0" borderId="12" xfId="1" applyNumberFormat="1" applyFont="1" applyBorder="1" applyAlignment="1">
      <alignment horizontal="center" vertical="center"/>
    </xf>
    <xf numFmtId="177" fontId="13" fillId="3" borderId="67" xfId="1" applyNumberFormat="1" applyFont="1" applyFill="1" applyBorder="1" applyAlignment="1">
      <alignment horizontal="center" vertical="center"/>
    </xf>
    <xf numFmtId="177" fontId="13" fillId="3" borderId="12" xfId="1" applyNumberFormat="1" applyFont="1" applyFill="1" applyBorder="1" applyAlignment="1">
      <alignment horizontal="center" vertical="center"/>
    </xf>
    <xf numFmtId="177" fontId="13" fillId="3" borderId="12" xfId="0" applyNumberFormat="1" applyFont="1" applyFill="1" applyBorder="1" applyAlignment="1">
      <alignment horizontal="center" vertical="center"/>
    </xf>
    <xf numFmtId="177" fontId="13" fillId="3" borderId="14" xfId="0" applyNumberFormat="1" applyFont="1" applyFill="1" applyBorder="1" applyAlignment="1">
      <alignment horizontal="center" vertical="center"/>
    </xf>
    <xf numFmtId="177" fontId="13" fillId="0" borderId="16" xfId="0" applyNumberFormat="1" applyFont="1" applyBorder="1" applyAlignment="1">
      <alignment horizontal="center" vertical="center"/>
    </xf>
    <xf numFmtId="177" fontId="13" fillId="0" borderId="16" xfId="1" applyNumberFormat="1" applyFont="1" applyBorder="1" applyAlignment="1">
      <alignment horizontal="center" vertical="center"/>
    </xf>
    <xf numFmtId="177" fontId="13" fillId="9" borderId="63" xfId="0" applyNumberFormat="1" applyFont="1" applyFill="1" applyBorder="1" applyAlignment="1">
      <alignment horizontal="center" vertical="center"/>
    </xf>
    <xf numFmtId="177" fontId="13" fillId="9" borderId="16" xfId="0" applyNumberFormat="1" applyFont="1" applyFill="1" applyBorder="1" applyAlignment="1">
      <alignment horizontal="center" vertical="center"/>
    </xf>
    <xf numFmtId="177" fontId="13" fillId="9" borderId="16" xfId="1" applyNumberFormat="1" applyFont="1" applyFill="1" applyBorder="1" applyAlignment="1">
      <alignment horizontal="center" vertical="center"/>
    </xf>
    <xf numFmtId="177" fontId="13" fillId="9" borderId="18" xfId="0" applyNumberFormat="1" applyFont="1" applyFill="1" applyBorder="1" applyAlignment="1">
      <alignment horizontal="center" vertical="center"/>
    </xf>
    <xf numFmtId="177" fontId="13" fillId="0" borderId="12" xfId="0" applyNumberFormat="1" applyFont="1" applyBorder="1" applyAlignment="1">
      <alignment horizontal="center" vertical="center"/>
    </xf>
    <xf numFmtId="177" fontId="13" fillId="9" borderId="67" xfId="0" applyNumberFormat="1" applyFont="1" applyFill="1" applyBorder="1" applyAlignment="1">
      <alignment horizontal="center" vertical="center"/>
    </xf>
    <xf numFmtId="177" fontId="13" fillId="9" borderId="12" xfId="0" applyNumberFormat="1" applyFont="1" applyFill="1" applyBorder="1" applyAlignment="1">
      <alignment horizontal="center" vertical="center"/>
    </xf>
    <xf numFmtId="177" fontId="13" fillId="9" borderId="12" xfId="1" applyNumberFormat="1" applyFont="1" applyFill="1" applyBorder="1" applyAlignment="1">
      <alignment horizontal="center" vertical="center"/>
    </xf>
    <xf numFmtId="177" fontId="13" fillId="9" borderId="14" xfId="0" applyNumberFormat="1" applyFont="1" applyFill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0" borderId="1" xfId="1" applyNumberFormat="1" applyFont="1" applyBorder="1" applyAlignment="1">
      <alignment horizontal="center" vertical="center"/>
    </xf>
    <xf numFmtId="177" fontId="13" fillId="10" borderId="50" xfId="0" applyNumberFormat="1" applyFont="1" applyFill="1" applyBorder="1" applyAlignment="1">
      <alignment horizontal="center" vertical="center"/>
    </xf>
    <xf numFmtId="177" fontId="13" fillId="10" borderId="1" xfId="0" applyNumberFormat="1" applyFont="1" applyFill="1" applyBorder="1" applyAlignment="1">
      <alignment horizontal="center" vertical="center"/>
    </xf>
    <xf numFmtId="177" fontId="13" fillId="10" borderId="1" xfId="1" applyNumberFormat="1" applyFont="1" applyFill="1" applyBorder="1" applyAlignment="1">
      <alignment horizontal="center" vertical="center"/>
    </xf>
    <xf numFmtId="177" fontId="13" fillId="10" borderId="21" xfId="0" applyNumberFormat="1" applyFont="1" applyFill="1" applyBorder="1" applyAlignment="1">
      <alignment horizontal="center" vertical="center"/>
    </xf>
    <xf numFmtId="177" fontId="13" fillId="11" borderId="67" xfId="0" applyNumberFormat="1" applyFont="1" applyFill="1" applyBorder="1" applyAlignment="1">
      <alignment horizontal="center" vertical="center"/>
    </xf>
    <xf numFmtId="177" fontId="13" fillId="11" borderId="12" xfId="0" applyNumberFormat="1" applyFont="1" applyFill="1" applyBorder="1" applyAlignment="1">
      <alignment horizontal="center" vertical="center"/>
    </xf>
    <xf numFmtId="177" fontId="13" fillId="11" borderId="14" xfId="0" applyNumberFormat="1" applyFont="1" applyFill="1" applyBorder="1" applyAlignment="1">
      <alignment horizontal="center" vertical="center"/>
    </xf>
    <xf numFmtId="177" fontId="13" fillId="11" borderId="50" xfId="0" applyNumberFormat="1" applyFont="1" applyFill="1" applyBorder="1" applyAlignment="1">
      <alignment horizontal="center" vertical="center"/>
    </xf>
    <xf numFmtId="177" fontId="13" fillId="11" borderId="1" xfId="0" applyNumberFormat="1" applyFont="1" applyFill="1" applyBorder="1" applyAlignment="1">
      <alignment horizontal="center" vertical="center"/>
    </xf>
    <xf numFmtId="177" fontId="13" fillId="11" borderId="1" xfId="1" applyNumberFormat="1" applyFont="1" applyFill="1" applyBorder="1" applyAlignment="1">
      <alignment horizontal="center" vertical="center"/>
    </xf>
    <xf numFmtId="177" fontId="13" fillId="11" borderId="21" xfId="0" applyNumberFormat="1" applyFont="1" applyFill="1" applyBorder="1" applyAlignment="1">
      <alignment horizontal="center" vertical="center"/>
    </xf>
    <xf numFmtId="177" fontId="13" fillId="11" borderId="63" xfId="0" applyNumberFormat="1" applyFont="1" applyFill="1" applyBorder="1" applyAlignment="1">
      <alignment horizontal="center" vertical="center"/>
    </xf>
    <xf numFmtId="177" fontId="13" fillId="11" borderId="16" xfId="0" applyNumberFormat="1" applyFont="1" applyFill="1" applyBorder="1" applyAlignment="1">
      <alignment horizontal="center" vertical="center"/>
    </xf>
    <xf numFmtId="177" fontId="13" fillId="11" borderId="16" xfId="1" applyNumberFormat="1" applyFont="1" applyFill="1" applyBorder="1" applyAlignment="1">
      <alignment horizontal="center" vertical="center"/>
    </xf>
    <xf numFmtId="177" fontId="13" fillId="11" borderId="18" xfId="0" applyNumberFormat="1" applyFont="1" applyFill="1" applyBorder="1" applyAlignment="1">
      <alignment horizontal="center" vertical="center"/>
    </xf>
    <xf numFmtId="177" fontId="13" fillId="0" borderId="8" xfId="0" applyNumberFormat="1" applyFont="1" applyBorder="1" applyAlignment="1">
      <alignment horizontal="center" vertical="center"/>
    </xf>
    <xf numFmtId="177" fontId="13" fillId="0" borderId="8" xfId="1" applyNumberFormat="1" applyFont="1" applyBorder="1" applyAlignment="1">
      <alignment horizontal="center" vertical="center"/>
    </xf>
    <xf numFmtId="177" fontId="13" fillId="0" borderId="51" xfId="0" applyNumberFormat="1" applyFont="1" applyBorder="1" applyAlignment="1">
      <alignment horizontal="center" vertical="center"/>
    </xf>
    <xf numFmtId="9" fontId="2" fillId="3" borderId="62" xfId="0" applyNumberFormat="1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11" fillId="0" borderId="46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0" fontId="10" fillId="0" borderId="22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9" fontId="2" fillId="0" borderId="3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13" fillId="2" borderId="37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69" xfId="0" applyFont="1" applyFill="1" applyBorder="1" applyAlignment="1">
      <alignment horizontal="center" vertical="center"/>
    </xf>
    <xf numFmtId="9" fontId="13" fillId="6" borderId="37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69" xfId="0" applyFont="1" applyFill="1" applyBorder="1" applyAlignment="1">
      <alignment horizontal="center" vertical="center"/>
    </xf>
    <xf numFmtId="177" fontId="4" fillId="0" borderId="64" xfId="0" applyNumberFormat="1" applyFont="1" applyBorder="1" applyAlignment="1">
      <alignment horizontal="center" vertical="center" wrapText="1"/>
    </xf>
    <xf numFmtId="177" fontId="4" fillId="0" borderId="19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77" fontId="4" fillId="3" borderId="64" xfId="0" applyNumberFormat="1" applyFont="1" applyFill="1" applyBorder="1" applyAlignment="1">
      <alignment horizontal="center" vertical="center" wrapText="1"/>
    </xf>
    <xf numFmtId="177" fontId="4" fillId="3" borderId="19" xfId="0" applyNumberFormat="1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177" fontId="4" fillId="0" borderId="62" xfId="0" applyNumberFormat="1" applyFont="1" applyBorder="1" applyAlignment="1">
      <alignment horizontal="center" vertical="center"/>
    </xf>
    <xf numFmtId="177" fontId="4" fillId="0" borderId="32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77" fontId="4" fillId="3" borderId="62" xfId="0" applyNumberFormat="1" applyFont="1" applyFill="1" applyBorder="1" applyAlignment="1">
      <alignment horizontal="center" vertical="center"/>
    </xf>
    <xf numFmtId="177" fontId="4" fillId="3" borderId="32" xfId="0" applyNumberFormat="1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1" fillId="0" borderId="73" xfId="0" applyFont="1" applyBorder="1" applyAlignment="1">
      <alignment vertical="center"/>
    </xf>
    <xf numFmtId="177" fontId="2" fillId="2" borderId="67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7" fontId="2" fillId="6" borderId="67" xfId="0" applyNumberFormat="1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vertical="center"/>
    </xf>
    <xf numFmtId="0" fontId="13" fillId="5" borderId="27" xfId="0" applyFont="1" applyFill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46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11" fillId="0" borderId="53" xfId="0" applyFont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10" fillId="0" borderId="67" xfId="0" applyFont="1" applyBorder="1" applyAlignment="1">
      <alignment vertical="center" textRotation="255"/>
    </xf>
    <xf numFmtId="0" fontId="10" fillId="0" borderId="63" xfId="0" applyFont="1" applyBorder="1" applyAlignment="1">
      <alignment vertical="center" textRotation="255"/>
    </xf>
    <xf numFmtId="0" fontId="10" fillId="0" borderId="50" xfId="0" applyFont="1" applyBorder="1" applyAlignment="1">
      <alignment vertical="center" textRotation="255"/>
    </xf>
    <xf numFmtId="0" fontId="10" fillId="0" borderId="64" xfId="0" applyFont="1" applyBorder="1" applyAlignment="1">
      <alignment vertical="center" textRotation="255"/>
    </xf>
    <xf numFmtId="0" fontId="10" fillId="0" borderId="2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/>
    </xf>
    <xf numFmtId="0" fontId="10" fillId="0" borderId="11" xfId="0" applyFont="1" applyBorder="1" applyAlignment="1">
      <alignment vertical="center" textRotation="255"/>
    </xf>
    <xf numFmtId="0" fontId="11" fillId="0" borderId="20" xfId="0" applyFont="1" applyBorder="1" applyAlignment="1">
      <alignment vertical="center" textRotation="255"/>
    </xf>
    <xf numFmtId="0" fontId="11" fillId="8" borderId="60" xfId="0" applyFont="1" applyFill="1" applyBorder="1" applyAlignment="1">
      <alignment horizontal="center" vertical="center"/>
    </xf>
    <xf numFmtId="0" fontId="11" fillId="8" borderId="68" xfId="0" applyFont="1" applyFill="1" applyBorder="1" applyAlignment="1">
      <alignment horizontal="center" vertical="center"/>
    </xf>
    <xf numFmtId="0" fontId="11" fillId="8" borderId="71" xfId="0" applyFont="1" applyFill="1" applyBorder="1" applyAlignment="1">
      <alignment horizontal="center" vertical="center"/>
    </xf>
    <xf numFmtId="0" fontId="11" fillId="8" borderId="22" xfId="0" applyFont="1" applyFill="1" applyBorder="1" applyAlignment="1">
      <alignment horizontal="center" vertical="center"/>
    </xf>
    <xf numFmtId="0" fontId="10" fillId="0" borderId="20" xfId="0" applyFont="1" applyBorder="1" applyAlignment="1">
      <alignment vertical="center" textRotation="255"/>
    </xf>
    <xf numFmtId="0" fontId="11" fillId="0" borderId="15" xfId="0" applyFont="1" applyBorder="1" applyAlignment="1">
      <alignment vertical="center" textRotation="255"/>
    </xf>
    <xf numFmtId="0" fontId="11" fillId="0" borderId="50" xfId="0" applyFont="1" applyBorder="1" applyAlignment="1">
      <alignment vertical="center" textRotation="255"/>
    </xf>
    <xf numFmtId="0" fontId="11" fillId="0" borderId="62" xfId="0" applyFont="1" applyBorder="1" applyAlignment="1">
      <alignment vertical="center" textRotation="255"/>
    </xf>
    <xf numFmtId="0" fontId="4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3" fillId="0" borderId="45" xfId="0" applyFont="1" applyBorder="1" applyAlignment="1">
      <alignment vertical="center" textRotation="255"/>
    </xf>
    <xf numFmtId="0" fontId="0" fillId="0" borderId="45" xfId="0" applyBorder="1" applyAlignment="1">
      <alignment vertical="center"/>
    </xf>
    <xf numFmtId="0" fontId="3" fillId="0" borderId="67" xfId="0" applyFont="1" applyBorder="1" applyAlignment="1">
      <alignment vertical="center" textRotation="255"/>
    </xf>
    <xf numFmtId="0" fontId="0" fillId="0" borderId="63" xfId="0" applyBorder="1" applyAlignment="1">
      <alignment vertical="center" textRotation="255"/>
    </xf>
    <xf numFmtId="0" fontId="0" fillId="0" borderId="67" xfId="0" applyBorder="1" applyAlignment="1">
      <alignment vertical="center" textRotation="255"/>
    </xf>
    <xf numFmtId="0" fontId="0" fillId="0" borderId="50" xfId="0" applyBorder="1" applyAlignment="1">
      <alignment vertical="center" textRotation="255"/>
    </xf>
    <xf numFmtId="0" fontId="3" fillId="0" borderId="64" xfId="0" applyFont="1" applyBorder="1" applyAlignment="1">
      <alignment vertical="center" textRotation="255"/>
    </xf>
    <xf numFmtId="0" fontId="3" fillId="0" borderId="15" xfId="0" applyFont="1" applyBorder="1" applyAlignment="1">
      <alignment horizontal="center" vertical="center"/>
    </xf>
    <xf numFmtId="0" fontId="0" fillId="0" borderId="52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10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4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9" fontId="2" fillId="2" borderId="37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177" fontId="4" fillId="2" borderId="62" xfId="0" applyNumberFormat="1" applyFont="1" applyFill="1" applyBorder="1" applyAlignment="1">
      <alignment horizontal="center" vertical="center"/>
    </xf>
    <xf numFmtId="177" fontId="4" fillId="2" borderId="32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177" fontId="10" fillId="0" borderId="67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6" fillId="0" borderId="71" xfId="0" applyFont="1" applyBorder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CC"/>
      <color rgb="FFE5FFFF"/>
      <color rgb="FFFDF0E9"/>
      <color rgb="FFE1FFE1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workbookViewId="0">
      <selection activeCell="R11" sqref="R11"/>
    </sheetView>
  </sheetViews>
  <sheetFormatPr defaultRowHeight="18.75" x14ac:dyDescent="0.15"/>
  <cols>
    <col min="1" max="1" width="1.5" style="1" customWidth="1"/>
    <col min="2" max="2" width="4.5" style="16" customWidth="1"/>
    <col min="3" max="3" width="12.75" style="12" customWidth="1"/>
    <col min="4" max="8" width="10.125" style="1" customWidth="1"/>
    <col min="9" max="15" width="10.125" style="12" customWidth="1"/>
    <col min="16" max="16" width="9.75" style="1" customWidth="1"/>
    <col min="17" max="16384" width="9" style="1"/>
  </cols>
  <sheetData>
    <row r="1" spans="2:15" ht="9" customHeight="1" thickBot="1" x14ac:dyDescent="0.2"/>
    <row r="2" spans="2:15" ht="36" customHeight="1" thickBot="1" x14ac:dyDescent="0.2">
      <c r="B2" s="280" t="s">
        <v>92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2"/>
    </row>
    <row r="3" spans="2:15" ht="51.75" customHeight="1" thickBot="1" x14ac:dyDescent="0.2">
      <c r="B3" s="283" t="s">
        <v>21</v>
      </c>
      <c r="C3" s="284"/>
      <c r="D3" s="287" t="s">
        <v>48</v>
      </c>
      <c r="E3" s="288"/>
      <c r="F3" s="289"/>
      <c r="G3" s="289"/>
      <c r="H3" s="290"/>
      <c r="I3" s="291"/>
      <c r="J3" s="292" t="s">
        <v>73</v>
      </c>
      <c r="K3" s="293"/>
      <c r="L3" s="294"/>
      <c r="M3" s="294"/>
      <c r="N3" s="295"/>
      <c r="O3" s="296"/>
    </row>
    <row r="4" spans="2:15" ht="31.5" customHeight="1" x14ac:dyDescent="0.15">
      <c r="B4" s="285"/>
      <c r="C4" s="286"/>
      <c r="D4" s="297" t="s">
        <v>18</v>
      </c>
      <c r="E4" s="298"/>
      <c r="F4" s="299"/>
      <c r="G4" s="300" t="s">
        <v>45</v>
      </c>
      <c r="H4" s="298"/>
      <c r="I4" s="301"/>
      <c r="J4" s="302" t="s">
        <v>18</v>
      </c>
      <c r="K4" s="303"/>
      <c r="L4" s="304"/>
      <c r="M4" s="305" t="s">
        <v>45</v>
      </c>
      <c r="N4" s="303"/>
      <c r="O4" s="306"/>
    </row>
    <row r="5" spans="2:15" ht="32.25" customHeight="1" thickBot="1" x14ac:dyDescent="0.2">
      <c r="B5" s="218"/>
      <c r="C5" s="219"/>
      <c r="D5" s="22" t="s">
        <v>46</v>
      </c>
      <c r="E5" s="23" t="s">
        <v>20</v>
      </c>
      <c r="F5" s="23" t="s">
        <v>55</v>
      </c>
      <c r="G5" s="23" t="s">
        <v>46</v>
      </c>
      <c r="H5" s="26" t="s">
        <v>20</v>
      </c>
      <c r="I5" s="23" t="s">
        <v>55</v>
      </c>
      <c r="J5" s="22" t="s">
        <v>46</v>
      </c>
      <c r="K5" s="23" t="s">
        <v>20</v>
      </c>
      <c r="L5" s="23" t="s">
        <v>55</v>
      </c>
      <c r="M5" s="23" t="s">
        <v>46</v>
      </c>
      <c r="N5" s="26" t="s">
        <v>20</v>
      </c>
      <c r="O5" s="25" t="s">
        <v>55</v>
      </c>
    </row>
    <row r="6" spans="2:15" ht="33.75" customHeight="1" x14ac:dyDescent="0.15">
      <c r="B6" s="307" t="s">
        <v>10</v>
      </c>
      <c r="C6" s="61" t="s">
        <v>26</v>
      </c>
      <c r="D6" s="107">
        <v>2087</v>
      </c>
      <c r="E6" s="181">
        <v>132</v>
      </c>
      <c r="F6" s="179">
        <f>D6/E6</f>
        <v>15.810606060606061</v>
      </c>
      <c r="G6" s="179">
        <v>1458</v>
      </c>
      <c r="H6" s="182">
        <v>59</v>
      </c>
      <c r="I6" s="108">
        <f t="shared" ref="I6" si="0">G6/H6</f>
        <v>24.711864406779661</v>
      </c>
      <c r="J6" s="180">
        <f>J17*0.5</f>
        <v>3357.5</v>
      </c>
      <c r="K6" s="181">
        <v>187</v>
      </c>
      <c r="L6" s="181">
        <v>18</v>
      </c>
      <c r="M6" s="181">
        <f>M17*0.33</f>
        <v>2215.9500000000003</v>
      </c>
      <c r="N6" s="182">
        <f t="shared" ref="N6:N14" si="1">M6/O6</f>
        <v>73.865000000000009</v>
      </c>
      <c r="O6" s="183">
        <v>30</v>
      </c>
    </row>
    <row r="7" spans="2:15" ht="33.75" customHeight="1" thickBot="1" x14ac:dyDescent="0.2">
      <c r="B7" s="308"/>
      <c r="C7" s="62" t="s">
        <v>27</v>
      </c>
      <c r="D7" s="109">
        <v>605</v>
      </c>
      <c r="E7" s="187">
        <v>23</v>
      </c>
      <c r="F7" s="185">
        <f t="shared" ref="F7:F11" si="2">D7/E7</f>
        <v>26.304347826086957</v>
      </c>
      <c r="G7" s="184">
        <v>511</v>
      </c>
      <c r="H7" s="187">
        <v>15</v>
      </c>
      <c r="I7" s="110">
        <f>G7/H7</f>
        <v>34.06666666666667</v>
      </c>
      <c r="J7" s="186">
        <f>D7*1.1</f>
        <v>665.5</v>
      </c>
      <c r="K7" s="187">
        <f t="shared" ref="K7:K14" si="3">J7/L7</f>
        <v>23.767857142857142</v>
      </c>
      <c r="L7" s="188">
        <v>28</v>
      </c>
      <c r="M7" s="187">
        <v>550</v>
      </c>
      <c r="N7" s="187">
        <f t="shared" si="1"/>
        <v>15.714285714285714</v>
      </c>
      <c r="O7" s="189">
        <v>35</v>
      </c>
    </row>
    <row r="8" spans="2:15" ht="33.75" customHeight="1" x14ac:dyDescent="0.15">
      <c r="B8" s="307" t="s">
        <v>8</v>
      </c>
      <c r="C8" s="63" t="s">
        <v>7</v>
      </c>
      <c r="D8" s="111">
        <v>136</v>
      </c>
      <c r="E8" s="192">
        <v>0</v>
      </c>
      <c r="F8" s="179" t="s">
        <v>47</v>
      </c>
      <c r="G8" s="190">
        <v>187</v>
      </c>
      <c r="H8" s="192">
        <v>3</v>
      </c>
      <c r="I8" s="108">
        <f t="shared" ref="I8:I11" si="4">G8/H8</f>
        <v>62.333333333333336</v>
      </c>
      <c r="J8" s="191">
        <f>D8*5</f>
        <v>680</v>
      </c>
      <c r="K8" s="192">
        <f t="shared" si="3"/>
        <v>19.428571428571427</v>
      </c>
      <c r="L8" s="193">
        <v>35</v>
      </c>
      <c r="M8" s="192">
        <f>G8*4</f>
        <v>748</v>
      </c>
      <c r="N8" s="192">
        <f t="shared" si="1"/>
        <v>12.466666666666667</v>
      </c>
      <c r="O8" s="194">
        <v>60</v>
      </c>
    </row>
    <row r="9" spans="2:15" ht="33.75" customHeight="1" thickBot="1" x14ac:dyDescent="0.2">
      <c r="B9" s="308"/>
      <c r="C9" s="64" t="s">
        <v>30</v>
      </c>
      <c r="D9" s="109">
        <v>16</v>
      </c>
      <c r="E9" s="187">
        <v>0</v>
      </c>
      <c r="F9" s="185" t="s">
        <v>56</v>
      </c>
      <c r="G9" s="184">
        <v>115</v>
      </c>
      <c r="H9" s="187">
        <v>2</v>
      </c>
      <c r="I9" s="110">
        <f t="shared" si="4"/>
        <v>57.5</v>
      </c>
      <c r="J9" s="186" t="s">
        <v>36</v>
      </c>
      <c r="K9" s="187" t="s">
        <v>36</v>
      </c>
      <c r="L9" s="188" t="s">
        <v>36</v>
      </c>
      <c r="M9" s="187">
        <v>300</v>
      </c>
      <c r="N9" s="187">
        <f t="shared" si="1"/>
        <v>5</v>
      </c>
      <c r="O9" s="189">
        <v>60</v>
      </c>
    </row>
    <row r="10" spans="2:15" ht="33.75" customHeight="1" x14ac:dyDescent="0.15">
      <c r="B10" s="307" t="s">
        <v>29</v>
      </c>
      <c r="C10" s="63" t="s">
        <v>31</v>
      </c>
      <c r="D10" s="111">
        <v>235</v>
      </c>
      <c r="E10" s="192">
        <v>11</v>
      </c>
      <c r="F10" s="179">
        <f t="shared" si="2"/>
        <v>21.363636363636363</v>
      </c>
      <c r="G10" s="190">
        <v>617</v>
      </c>
      <c r="H10" s="192">
        <v>17</v>
      </c>
      <c r="I10" s="108">
        <f t="shared" si="4"/>
        <v>36.294117647058826</v>
      </c>
      <c r="J10" s="191">
        <f>D10*N27/H27</f>
        <v>310.03508771929825</v>
      </c>
      <c r="K10" s="192">
        <f t="shared" si="3"/>
        <v>12.40140350877193</v>
      </c>
      <c r="L10" s="193">
        <v>25</v>
      </c>
      <c r="M10" s="192">
        <f>G10*N27/H27</f>
        <v>814.00701754385966</v>
      </c>
      <c r="N10" s="192">
        <f t="shared" si="1"/>
        <v>20.350175438596491</v>
      </c>
      <c r="O10" s="194">
        <v>40</v>
      </c>
    </row>
    <row r="11" spans="2:15" ht="33.75" customHeight="1" x14ac:dyDescent="0.15">
      <c r="B11" s="309"/>
      <c r="C11" s="65" t="s">
        <v>32</v>
      </c>
      <c r="D11" s="112">
        <v>1647</v>
      </c>
      <c r="E11" s="198">
        <v>108</v>
      </c>
      <c r="F11" s="196">
        <f t="shared" si="2"/>
        <v>15.25</v>
      </c>
      <c r="G11" s="195">
        <v>1753</v>
      </c>
      <c r="H11" s="198">
        <v>64</v>
      </c>
      <c r="I11" s="113">
        <f t="shared" si="4"/>
        <v>27.390625</v>
      </c>
      <c r="J11" s="197">
        <f>D11*0.6</f>
        <v>988.19999999999993</v>
      </c>
      <c r="K11" s="198">
        <f t="shared" si="3"/>
        <v>29.945454545454542</v>
      </c>
      <c r="L11" s="199">
        <v>33</v>
      </c>
      <c r="M11" s="198">
        <f>G11*0.6</f>
        <v>1051.8</v>
      </c>
      <c r="N11" s="198">
        <f t="shared" si="1"/>
        <v>30.05142857142857</v>
      </c>
      <c r="O11" s="200">
        <v>35</v>
      </c>
    </row>
    <row r="12" spans="2:15" ht="33.75" customHeight="1" thickBot="1" x14ac:dyDescent="0.2">
      <c r="B12" s="308"/>
      <c r="C12" s="64" t="s">
        <v>33</v>
      </c>
      <c r="D12" s="109" t="s">
        <v>47</v>
      </c>
      <c r="E12" s="184" t="s">
        <v>38</v>
      </c>
      <c r="F12" s="184" t="s">
        <v>38</v>
      </c>
      <c r="G12" s="184" t="s">
        <v>47</v>
      </c>
      <c r="H12" s="184" t="s">
        <v>47</v>
      </c>
      <c r="I12" s="110" t="s">
        <v>47</v>
      </c>
      <c r="J12" s="109">
        <v>50</v>
      </c>
      <c r="K12" s="184">
        <v>1</v>
      </c>
      <c r="L12" s="184">
        <v>35</v>
      </c>
      <c r="M12" s="184">
        <f>M17*'〔参考図表1〕 第51回政党･政権の支持率調査'!I11</f>
        <v>132.95699999999999</v>
      </c>
      <c r="N12" s="184">
        <f t="shared" si="1"/>
        <v>2.2159499999999999</v>
      </c>
      <c r="O12" s="110">
        <v>60</v>
      </c>
    </row>
    <row r="13" spans="2:15" ht="33.75" customHeight="1" x14ac:dyDescent="0.15">
      <c r="B13" s="310" t="s">
        <v>43</v>
      </c>
      <c r="C13" s="66" t="s">
        <v>37</v>
      </c>
      <c r="D13" s="111">
        <v>43</v>
      </c>
      <c r="E13" s="202">
        <v>0</v>
      </c>
      <c r="F13" s="190">
        <v>0</v>
      </c>
      <c r="G13" s="190">
        <v>381</v>
      </c>
      <c r="H13" s="202">
        <v>9</v>
      </c>
      <c r="I13" s="108">
        <f t="shared" ref="I13:I14" si="5">G13/H13</f>
        <v>42.333333333333336</v>
      </c>
      <c r="J13" s="201">
        <v>50</v>
      </c>
      <c r="K13" s="202">
        <f t="shared" si="3"/>
        <v>1.4285714285714286</v>
      </c>
      <c r="L13" s="202">
        <v>35</v>
      </c>
      <c r="M13" s="202">
        <v>300</v>
      </c>
      <c r="N13" s="202">
        <f t="shared" si="1"/>
        <v>6</v>
      </c>
      <c r="O13" s="203">
        <v>50</v>
      </c>
    </row>
    <row r="14" spans="2:15" ht="33.75" customHeight="1" x14ac:dyDescent="0.15">
      <c r="B14" s="309"/>
      <c r="C14" s="65" t="s">
        <v>34</v>
      </c>
      <c r="D14" s="112">
        <v>370</v>
      </c>
      <c r="E14" s="205">
        <v>1</v>
      </c>
      <c r="F14" s="196">
        <f t="shared" ref="F14:F16" si="6">D14/E14</f>
        <v>370</v>
      </c>
      <c r="G14" s="195">
        <v>337</v>
      </c>
      <c r="H14" s="205">
        <v>7</v>
      </c>
      <c r="I14" s="113">
        <f t="shared" si="5"/>
        <v>48.142857142857146</v>
      </c>
      <c r="J14" s="204">
        <v>150</v>
      </c>
      <c r="K14" s="205">
        <f t="shared" si="3"/>
        <v>1</v>
      </c>
      <c r="L14" s="206">
        <v>150</v>
      </c>
      <c r="M14" s="205">
        <v>350</v>
      </c>
      <c r="N14" s="205">
        <f t="shared" si="1"/>
        <v>7</v>
      </c>
      <c r="O14" s="207">
        <v>50</v>
      </c>
    </row>
    <row r="15" spans="2:15" ht="33.75" customHeight="1" thickBot="1" x14ac:dyDescent="0.2">
      <c r="B15" s="308"/>
      <c r="C15" s="64" t="s">
        <v>9</v>
      </c>
      <c r="D15" s="109">
        <v>28</v>
      </c>
      <c r="E15" s="209">
        <v>1</v>
      </c>
      <c r="F15" s="185">
        <f t="shared" si="6"/>
        <v>28</v>
      </c>
      <c r="G15" s="184">
        <v>93</v>
      </c>
      <c r="H15" s="209">
        <v>0</v>
      </c>
      <c r="I15" s="110" t="s">
        <v>47</v>
      </c>
      <c r="J15" s="208">
        <v>35</v>
      </c>
      <c r="K15" s="209">
        <f>J15/L15</f>
        <v>1.1666666666666667</v>
      </c>
      <c r="L15" s="210">
        <v>30</v>
      </c>
      <c r="M15" s="209">
        <v>100</v>
      </c>
      <c r="N15" s="209">
        <v>0</v>
      </c>
      <c r="O15" s="211">
        <v>50</v>
      </c>
    </row>
    <row r="16" spans="2:15" ht="33.75" customHeight="1" thickBot="1" x14ac:dyDescent="0.2">
      <c r="B16" s="67" t="s">
        <v>42</v>
      </c>
      <c r="C16" s="68" t="s">
        <v>11</v>
      </c>
      <c r="D16" s="114">
        <f>D17-SUM(D6:D15)</f>
        <v>427</v>
      </c>
      <c r="E16" s="212">
        <f>E17-SUM(E6:E15)</f>
        <v>13</v>
      </c>
      <c r="F16" s="213">
        <f t="shared" si="6"/>
        <v>32.846153846153847</v>
      </c>
      <c r="G16" s="212">
        <f>G17-SUM(G6:G15)</f>
        <v>142</v>
      </c>
      <c r="H16" s="212">
        <f>H17-SUM(H6:H15)</f>
        <v>0</v>
      </c>
      <c r="I16" s="115" t="s">
        <v>47</v>
      </c>
      <c r="J16" s="114">
        <f>J17-SUM(J6:J15)</f>
        <v>428.76491228070154</v>
      </c>
      <c r="K16" s="212">
        <f>K17-SUM(K6:K15)</f>
        <v>11.861475279106855</v>
      </c>
      <c r="L16" s="213">
        <f>J16/K16</f>
        <v>36.147688393866183</v>
      </c>
      <c r="M16" s="212">
        <f>M17-SUM(M6:M15)</f>
        <v>152.28598245613921</v>
      </c>
      <c r="N16" s="212">
        <f>N17-SUM(N6:N15)</f>
        <v>3.3364936090225683</v>
      </c>
      <c r="O16" s="115">
        <f>M16/N16</f>
        <v>45.642521851181264</v>
      </c>
    </row>
    <row r="17" spans="2:15" ht="33.75" customHeight="1" thickBot="1" x14ac:dyDescent="0.2">
      <c r="B17" s="311" t="s">
        <v>35</v>
      </c>
      <c r="C17" s="312"/>
      <c r="D17" s="116">
        <v>5594</v>
      </c>
      <c r="E17" s="117">
        <v>289</v>
      </c>
      <c r="F17" s="214">
        <f>D17/E17</f>
        <v>19.356401384083046</v>
      </c>
      <c r="G17" s="214">
        <v>5594</v>
      </c>
      <c r="H17" s="117">
        <v>176</v>
      </c>
      <c r="I17" s="118">
        <f>G17/H17</f>
        <v>31.78409090909091</v>
      </c>
      <c r="J17" s="116">
        <v>6715</v>
      </c>
      <c r="K17" s="117">
        <v>289</v>
      </c>
      <c r="L17" s="214">
        <f>J17/K17</f>
        <v>23.235294117647058</v>
      </c>
      <c r="M17" s="214">
        <v>6715</v>
      </c>
      <c r="N17" s="117">
        <v>176</v>
      </c>
      <c r="O17" s="118">
        <f>M17/N17</f>
        <v>38.153409090909093</v>
      </c>
    </row>
    <row r="18" spans="2:15" ht="52.5" customHeight="1" x14ac:dyDescent="0.15">
      <c r="B18" s="278" t="s">
        <v>19</v>
      </c>
      <c r="C18" s="279"/>
      <c r="D18" s="248" t="s">
        <v>54</v>
      </c>
      <c r="E18" s="249"/>
      <c r="F18" s="250"/>
      <c r="G18" s="250"/>
      <c r="H18" s="251"/>
      <c r="I18" s="252"/>
      <c r="J18" s="253" t="s">
        <v>74</v>
      </c>
      <c r="K18" s="254"/>
      <c r="L18" s="255"/>
      <c r="M18" s="255"/>
      <c r="N18" s="256"/>
      <c r="O18" s="257"/>
    </row>
    <row r="19" spans="2:15" ht="38.25" customHeight="1" thickBot="1" x14ac:dyDescent="0.2">
      <c r="B19" s="258" t="s">
        <v>50</v>
      </c>
      <c r="C19" s="259"/>
      <c r="D19" s="260" t="s">
        <v>51</v>
      </c>
      <c r="E19" s="261"/>
      <c r="F19" s="262"/>
      <c r="G19" s="262"/>
      <c r="H19" s="263"/>
      <c r="I19" s="264"/>
      <c r="J19" s="265" t="s">
        <v>75</v>
      </c>
      <c r="K19" s="266"/>
      <c r="L19" s="267"/>
      <c r="M19" s="267"/>
      <c r="N19" s="268"/>
      <c r="O19" s="269"/>
    </row>
    <row r="20" spans="2:15" ht="27" customHeight="1" x14ac:dyDescent="0.15">
      <c r="B20" s="270" t="s">
        <v>64</v>
      </c>
      <c r="C20" s="271"/>
      <c r="D20" s="272" t="s">
        <v>62</v>
      </c>
      <c r="E20" s="273"/>
      <c r="F20" s="273"/>
      <c r="G20" s="273"/>
      <c r="H20" s="273"/>
      <c r="I20" s="274"/>
      <c r="J20" s="275" t="s">
        <v>76</v>
      </c>
      <c r="K20" s="276"/>
      <c r="L20" s="276"/>
      <c r="M20" s="276"/>
      <c r="N20" s="276"/>
      <c r="O20" s="277"/>
    </row>
    <row r="21" spans="2:15" ht="30" customHeight="1" x14ac:dyDescent="0.15">
      <c r="B21" s="234" t="s">
        <v>40</v>
      </c>
      <c r="C21" s="235"/>
      <c r="D21" s="240" t="s">
        <v>59</v>
      </c>
      <c r="E21" s="241"/>
      <c r="F21" s="228" t="s">
        <v>60</v>
      </c>
      <c r="G21" s="241"/>
      <c r="H21" s="228" t="s">
        <v>61</v>
      </c>
      <c r="I21" s="229"/>
      <c r="J21" s="240" t="s">
        <v>59</v>
      </c>
      <c r="K21" s="241"/>
      <c r="L21" s="228" t="s">
        <v>60</v>
      </c>
      <c r="M21" s="241"/>
      <c r="N21" s="228" t="s">
        <v>61</v>
      </c>
      <c r="O21" s="229"/>
    </row>
    <row r="22" spans="2:15" ht="30" customHeight="1" x14ac:dyDescent="0.15">
      <c r="B22" s="236"/>
      <c r="C22" s="237"/>
      <c r="D22" s="15" t="s">
        <v>57</v>
      </c>
      <c r="E22" s="3" t="s">
        <v>58</v>
      </c>
      <c r="F22" s="3" t="s">
        <v>57</v>
      </c>
      <c r="G22" s="3" t="s">
        <v>58</v>
      </c>
      <c r="H22" s="3" t="s">
        <v>57</v>
      </c>
      <c r="I22" s="8" t="s">
        <v>58</v>
      </c>
      <c r="J22" s="15" t="s">
        <v>57</v>
      </c>
      <c r="K22" s="3" t="s">
        <v>58</v>
      </c>
      <c r="L22" s="3" t="s">
        <v>57</v>
      </c>
      <c r="M22" s="3" t="s">
        <v>58</v>
      </c>
      <c r="N22" s="3" t="s">
        <v>57</v>
      </c>
      <c r="O22" s="8" t="s">
        <v>58</v>
      </c>
    </row>
    <row r="23" spans="2:15" ht="30" customHeight="1" x14ac:dyDescent="0.15">
      <c r="B23" s="236"/>
      <c r="C23" s="237"/>
      <c r="D23" s="119">
        <v>0.41</v>
      </c>
      <c r="E23" s="120">
        <v>0.35</v>
      </c>
      <c r="F23" s="120">
        <v>0.38300000000000001</v>
      </c>
      <c r="G23" s="120">
        <v>0.373</v>
      </c>
      <c r="H23" s="120">
        <v>0.28699999999999998</v>
      </c>
      <c r="I23" s="121">
        <v>0.38300000000000001</v>
      </c>
      <c r="J23" s="119">
        <v>0.62</v>
      </c>
      <c r="K23" s="120">
        <v>0.21</v>
      </c>
      <c r="L23" s="120">
        <v>0.57599999999999996</v>
      </c>
      <c r="M23" s="120">
        <v>0.253</v>
      </c>
      <c r="N23" s="120">
        <v>0.61</v>
      </c>
      <c r="O23" s="121">
        <v>0.151</v>
      </c>
    </row>
    <row r="24" spans="2:15" ht="30" customHeight="1" x14ac:dyDescent="0.15">
      <c r="B24" s="236"/>
      <c r="C24" s="237"/>
      <c r="D24" s="230">
        <f>D23-E23</f>
        <v>0.06</v>
      </c>
      <c r="E24" s="231"/>
      <c r="F24" s="232">
        <f>F23-G23</f>
        <v>1.0000000000000009E-2</v>
      </c>
      <c r="G24" s="231"/>
      <c r="H24" s="232">
        <f>H23-I23</f>
        <v>-9.600000000000003E-2</v>
      </c>
      <c r="I24" s="233"/>
      <c r="J24" s="230">
        <f>J23-K23</f>
        <v>0.41000000000000003</v>
      </c>
      <c r="K24" s="231"/>
      <c r="L24" s="232">
        <f>L23-M23</f>
        <v>0.32299999999999995</v>
      </c>
      <c r="M24" s="231"/>
      <c r="N24" s="232">
        <f>N23-O23</f>
        <v>0.45899999999999996</v>
      </c>
      <c r="O24" s="233"/>
    </row>
    <row r="25" spans="2:15" ht="30" customHeight="1" thickBot="1" x14ac:dyDescent="0.2">
      <c r="B25" s="238"/>
      <c r="C25" s="239"/>
      <c r="D25" s="242">
        <f>AVERAGE(D24:I24)</f>
        <v>-8.6666666666666749E-3</v>
      </c>
      <c r="E25" s="243"/>
      <c r="F25" s="243"/>
      <c r="G25" s="243"/>
      <c r="H25" s="243"/>
      <c r="I25" s="244"/>
      <c r="J25" s="245">
        <f>AVERAGE(J24:O24)</f>
        <v>0.39733333333333332</v>
      </c>
      <c r="K25" s="246"/>
      <c r="L25" s="246"/>
      <c r="M25" s="246"/>
      <c r="N25" s="246"/>
      <c r="O25" s="247"/>
    </row>
    <row r="26" spans="2:15" s="12" customFormat="1" ht="29.25" customHeight="1" x14ac:dyDescent="0.15">
      <c r="B26" s="216" t="s">
        <v>70</v>
      </c>
      <c r="C26" s="217"/>
      <c r="D26" s="69" t="s">
        <v>26</v>
      </c>
      <c r="E26" s="13" t="s">
        <v>27</v>
      </c>
      <c r="F26" s="13" t="s">
        <v>7</v>
      </c>
      <c r="G26" s="13" t="s">
        <v>30</v>
      </c>
      <c r="H26" s="13" t="s">
        <v>31</v>
      </c>
      <c r="I26" s="14" t="s">
        <v>32</v>
      </c>
      <c r="J26" s="70" t="s">
        <v>26</v>
      </c>
      <c r="K26" s="13" t="s">
        <v>27</v>
      </c>
      <c r="L26" s="13" t="s">
        <v>7</v>
      </c>
      <c r="M26" s="13" t="s">
        <v>30</v>
      </c>
      <c r="N26" s="13" t="s">
        <v>31</v>
      </c>
      <c r="O26" s="7" t="s">
        <v>32</v>
      </c>
    </row>
    <row r="27" spans="2:15" ht="29.25" customHeight="1" thickBot="1" x14ac:dyDescent="0.2">
      <c r="B27" s="218"/>
      <c r="C27" s="219"/>
      <c r="D27" s="122">
        <v>0.191</v>
      </c>
      <c r="E27" s="123">
        <v>2.5000000000000001E-2</v>
      </c>
      <c r="F27" s="123">
        <v>6.0000000000000001E-3</v>
      </c>
      <c r="G27" s="123">
        <v>6.0000000000000001E-3</v>
      </c>
      <c r="H27" s="123">
        <v>5.7000000000000002E-2</v>
      </c>
      <c r="I27" s="124">
        <v>0.11</v>
      </c>
      <c r="J27" s="215">
        <v>0.33</v>
      </c>
      <c r="K27" s="123">
        <f>'〔参考図表1〕 第51回政党･政権の支持率調査'!I6</f>
        <v>5.8199999999999995E-2</v>
      </c>
      <c r="L27" s="123">
        <f>'〔参考図表1〕 第51回政党･政権の支持率調査'!I7</f>
        <v>5.0200000000000002E-2</v>
      </c>
      <c r="M27" s="123">
        <f>'〔参考図表1〕 第51回政党･政権の支持率調査'!I8</f>
        <v>1.34E-2</v>
      </c>
      <c r="N27" s="123">
        <f>'〔参考図表1〕 第51回政党･政権の支持率調査'!I9</f>
        <v>7.5200000000000003E-2</v>
      </c>
      <c r="O27" s="125">
        <f>'〔参考図表1〕 第51回政党･政権の支持率調査'!I10</f>
        <v>0.11280000000000001</v>
      </c>
    </row>
    <row r="28" spans="2:15" ht="99.75" customHeight="1" thickBot="1" x14ac:dyDescent="0.2">
      <c r="B28" s="220" t="s">
        <v>72</v>
      </c>
      <c r="C28" s="221"/>
      <c r="D28" s="222" t="s">
        <v>71</v>
      </c>
      <c r="E28" s="223"/>
      <c r="F28" s="223"/>
      <c r="G28" s="223"/>
      <c r="H28" s="223"/>
      <c r="I28" s="224"/>
      <c r="J28" s="225" t="s">
        <v>96</v>
      </c>
      <c r="K28" s="226"/>
      <c r="L28" s="226"/>
      <c r="M28" s="226"/>
      <c r="N28" s="226"/>
      <c r="O28" s="227"/>
    </row>
  </sheetData>
  <mergeCells count="41">
    <mergeCell ref="B18:C18"/>
    <mergeCell ref="B2:O2"/>
    <mergeCell ref="B3:C5"/>
    <mergeCell ref="D3:I3"/>
    <mergeCell ref="J3:O3"/>
    <mergeCell ref="D4:F4"/>
    <mergeCell ref="G4:I4"/>
    <mergeCell ref="J4:L4"/>
    <mergeCell ref="M4:O4"/>
    <mergeCell ref="B6:B7"/>
    <mergeCell ref="B8:B9"/>
    <mergeCell ref="B10:B12"/>
    <mergeCell ref="B13:B15"/>
    <mergeCell ref="B17:C17"/>
    <mergeCell ref="B19:C19"/>
    <mergeCell ref="D19:I19"/>
    <mergeCell ref="J19:O19"/>
    <mergeCell ref="B20:C20"/>
    <mergeCell ref="D20:I20"/>
    <mergeCell ref="J20:O20"/>
    <mergeCell ref="L21:M21"/>
    <mergeCell ref="D25:I25"/>
    <mergeCell ref="J25:O25"/>
    <mergeCell ref="D18:I18"/>
    <mergeCell ref="J18:O18"/>
    <mergeCell ref="B26:C27"/>
    <mergeCell ref="B28:C28"/>
    <mergeCell ref="D28:I28"/>
    <mergeCell ref="J28:O28"/>
    <mergeCell ref="N21:O21"/>
    <mergeCell ref="D24:E24"/>
    <mergeCell ref="F24:G24"/>
    <mergeCell ref="H24:I24"/>
    <mergeCell ref="J24:K24"/>
    <mergeCell ref="L24:M24"/>
    <mergeCell ref="N24:O24"/>
    <mergeCell ref="B21:C25"/>
    <mergeCell ref="D21:E21"/>
    <mergeCell ref="F21:G21"/>
    <mergeCell ref="H21:I21"/>
    <mergeCell ref="J21:K21"/>
  </mergeCells>
  <phoneticPr fontId="1"/>
  <pageMargins left="0.7" right="0.7" top="0.75" bottom="0.75" header="0.3" footer="0.3"/>
  <pageSetup paperSize="9" orientation="portrait" horizontalDpi="0" verticalDpi="0" r:id="rId1"/>
  <ignoredErrors>
    <ignoredError sqref="F16 L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M10" sqref="M10"/>
    </sheetView>
  </sheetViews>
  <sheetFormatPr defaultRowHeight="19.5" x14ac:dyDescent="0.15"/>
  <cols>
    <col min="1" max="1" width="1.125" style="1" customWidth="1"/>
    <col min="2" max="2" width="4.625" style="1" customWidth="1"/>
    <col min="3" max="3" width="18.75" style="1" customWidth="1"/>
    <col min="4" max="4" width="10.75" style="2" customWidth="1"/>
    <col min="5" max="8" width="12" style="2" customWidth="1"/>
    <col min="9" max="9" width="12" style="1" customWidth="1"/>
    <col min="10" max="16384" width="9" style="1"/>
  </cols>
  <sheetData>
    <row r="1" spans="2:9" ht="9" customHeight="1" thickBot="1" x14ac:dyDescent="0.2"/>
    <row r="2" spans="2:9" ht="35.25" customHeight="1" thickBot="1" x14ac:dyDescent="0.2">
      <c r="B2" s="316" t="s">
        <v>93</v>
      </c>
      <c r="C2" s="317"/>
      <c r="D2" s="317"/>
      <c r="E2" s="317"/>
      <c r="F2" s="317"/>
      <c r="G2" s="317"/>
      <c r="H2" s="317"/>
      <c r="I2" s="318"/>
    </row>
    <row r="3" spans="2:9" ht="99" customHeight="1" thickBot="1" x14ac:dyDescent="0.2">
      <c r="B3" s="4" t="s">
        <v>14</v>
      </c>
      <c r="C3" s="5" t="s">
        <v>79</v>
      </c>
      <c r="D3" s="6" t="s">
        <v>13</v>
      </c>
      <c r="E3" s="89" t="s">
        <v>22</v>
      </c>
      <c r="F3" s="73" t="s">
        <v>24</v>
      </c>
      <c r="G3" s="74" t="s">
        <v>23</v>
      </c>
      <c r="H3" s="75" t="s">
        <v>88</v>
      </c>
      <c r="I3" s="9" t="s">
        <v>12</v>
      </c>
    </row>
    <row r="4" spans="2:9" ht="31.5" customHeight="1" x14ac:dyDescent="0.15">
      <c r="B4" s="323" t="s">
        <v>10</v>
      </c>
      <c r="C4" s="172" t="s">
        <v>77</v>
      </c>
      <c r="D4" s="63" t="s">
        <v>0</v>
      </c>
      <c r="E4" s="133">
        <f>F4+G4</f>
        <v>260.86500000000001</v>
      </c>
      <c r="F4" s="134">
        <f>'〔図表1〕 第51回の得票議席予測'!K6</f>
        <v>187</v>
      </c>
      <c r="G4" s="135">
        <f>'〔図表1〕 第51回の得票議席予測'!N6</f>
        <v>73.865000000000009</v>
      </c>
      <c r="H4" s="136">
        <v>196</v>
      </c>
      <c r="I4" s="137">
        <f>E4-H4</f>
        <v>64.865000000000009</v>
      </c>
    </row>
    <row r="5" spans="2:9" ht="31.5" customHeight="1" thickBot="1" x14ac:dyDescent="0.2">
      <c r="B5" s="324"/>
      <c r="C5" s="173" t="s">
        <v>28</v>
      </c>
      <c r="D5" s="174" t="s">
        <v>25</v>
      </c>
      <c r="E5" s="138">
        <v>40</v>
      </c>
      <c r="F5" s="139">
        <f>'〔図表1〕 第51回の得票議席予測'!K7</f>
        <v>23.767857142857142</v>
      </c>
      <c r="G5" s="140">
        <f>'〔図表1〕 第51回の得票議席予測'!N7</f>
        <v>15.714285714285714</v>
      </c>
      <c r="H5" s="141">
        <v>34</v>
      </c>
      <c r="I5" s="142">
        <f>E5-H5</f>
        <v>6</v>
      </c>
    </row>
    <row r="6" spans="2:9" ht="31.5" customHeight="1" x14ac:dyDescent="0.15">
      <c r="B6" s="307" t="s">
        <v>8</v>
      </c>
      <c r="C6" s="172" t="s">
        <v>5</v>
      </c>
      <c r="D6" s="63" t="s">
        <v>7</v>
      </c>
      <c r="E6" s="133">
        <v>31</v>
      </c>
      <c r="F6" s="134">
        <f>'〔図表1〕 第51回の得票議席予測'!K8</f>
        <v>19.428571428571427</v>
      </c>
      <c r="G6" s="135">
        <f>'〔図表1〕 第51回の得票議席予測'!N8</f>
        <v>12.466666666666667</v>
      </c>
      <c r="H6" s="143">
        <v>3</v>
      </c>
      <c r="I6" s="137">
        <f>E6-H6</f>
        <v>28</v>
      </c>
    </row>
    <row r="7" spans="2:9" ht="31.5" customHeight="1" x14ac:dyDescent="0.15">
      <c r="B7" s="331"/>
      <c r="C7" s="175" t="s">
        <v>6</v>
      </c>
      <c r="D7" s="65" t="s">
        <v>8</v>
      </c>
      <c r="E7" s="144">
        <f t="shared" ref="E7:E15" si="0">F7+G7</f>
        <v>5</v>
      </c>
      <c r="F7" s="145">
        <v>0</v>
      </c>
      <c r="G7" s="146">
        <f>'〔図表1〕 第51回の得票議席予測'!N9</f>
        <v>5</v>
      </c>
      <c r="H7" s="147">
        <v>2</v>
      </c>
      <c r="I7" s="148">
        <f>E7-H7</f>
        <v>3</v>
      </c>
    </row>
    <row r="8" spans="2:9" ht="31.5" customHeight="1" thickBot="1" x14ac:dyDescent="0.2">
      <c r="B8" s="332"/>
      <c r="C8" s="176" t="s">
        <v>78</v>
      </c>
      <c r="D8" s="174" t="s">
        <v>3</v>
      </c>
      <c r="E8" s="138">
        <v>32</v>
      </c>
      <c r="F8" s="149">
        <f>'〔図表1〕 第51回の得票議席予測'!K10</f>
        <v>12.40140350877193</v>
      </c>
      <c r="G8" s="150">
        <f>'〔図表1〕 第51回の得票議席予測'!N10</f>
        <v>20.350175438596491</v>
      </c>
      <c r="H8" s="151">
        <v>26</v>
      </c>
      <c r="I8" s="148">
        <f>E8-H8</f>
        <v>6</v>
      </c>
    </row>
    <row r="9" spans="2:9" ht="31.5" customHeight="1" thickBot="1" x14ac:dyDescent="0.2">
      <c r="B9" s="328" t="s">
        <v>16</v>
      </c>
      <c r="C9" s="314"/>
      <c r="D9" s="314"/>
      <c r="E9" s="152">
        <f t="shared" si="0"/>
        <v>369.99395989974937</v>
      </c>
      <c r="F9" s="153">
        <f>SUM(F4:F8)</f>
        <v>242.59783208020048</v>
      </c>
      <c r="G9" s="154">
        <f>SUM(G4:G8)</f>
        <v>127.39612781954888</v>
      </c>
      <c r="H9" s="155">
        <f>SUM(H4:H8)</f>
        <v>261</v>
      </c>
      <c r="I9" s="156">
        <f>SUM(I4:I8)</f>
        <v>107.86500000000001</v>
      </c>
    </row>
    <row r="10" spans="2:9" ht="31.5" customHeight="1" x14ac:dyDescent="0.15">
      <c r="B10" s="329" t="s">
        <v>87</v>
      </c>
      <c r="C10" s="177" t="s">
        <v>80</v>
      </c>
      <c r="D10" s="66" t="s">
        <v>81</v>
      </c>
      <c r="E10" s="133">
        <f t="shared" si="0"/>
        <v>59.996883116883112</v>
      </c>
      <c r="F10" s="157">
        <f>'〔図表1〕 第51回の得票議席予測'!K11</f>
        <v>29.945454545454542</v>
      </c>
      <c r="G10" s="158">
        <f>'〔図表1〕 第51回の得票議席予測'!N11</f>
        <v>30.05142857142857</v>
      </c>
      <c r="H10" s="159">
        <v>172</v>
      </c>
      <c r="I10" s="160">
        <f t="shared" ref="I10:I17" si="1">E10-H10</f>
        <v>-112.00311688311689</v>
      </c>
    </row>
    <row r="11" spans="2:9" ht="31.5" customHeight="1" x14ac:dyDescent="0.15">
      <c r="B11" s="324"/>
      <c r="C11" s="175" t="s">
        <v>84</v>
      </c>
      <c r="D11" s="65" t="s">
        <v>82</v>
      </c>
      <c r="E11" s="144">
        <v>3</v>
      </c>
      <c r="F11" s="145">
        <f>'〔図表1〕 第51回の得票議席予測'!K12</f>
        <v>1</v>
      </c>
      <c r="G11" s="146">
        <f>'〔図表1〕 第51回の得票議席予測'!N12</f>
        <v>2.2159499999999999</v>
      </c>
      <c r="H11" s="161">
        <v>0</v>
      </c>
      <c r="I11" s="148">
        <f t="shared" si="1"/>
        <v>3</v>
      </c>
    </row>
    <row r="12" spans="2:9" ht="31.5" customHeight="1" x14ac:dyDescent="0.15">
      <c r="B12" s="324"/>
      <c r="C12" s="175" t="s">
        <v>83</v>
      </c>
      <c r="D12" s="65" t="s">
        <v>85</v>
      </c>
      <c r="E12" s="144">
        <f t="shared" si="0"/>
        <v>7.4285714285714288</v>
      </c>
      <c r="F12" s="145">
        <f>'〔図表1〕 第51回の得票議席予測'!K13</f>
        <v>1.4285714285714286</v>
      </c>
      <c r="G12" s="146">
        <f>'〔図表1〕 第51回の得票議席予測'!N13</f>
        <v>6</v>
      </c>
      <c r="H12" s="161">
        <v>8</v>
      </c>
      <c r="I12" s="148">
        <f t="shared" si="1"/>
        <v>-0.57142857142857117</v>
      </c>
    </row>
    <row r="13" spans="2:9" ht="31.5" customHeight="1" x14ac:dyDescent="0.15">
      <c r="B13" s="324"/>
      <c r="C13" s="175" t="s">
        <v>1</v>
      </c>
      <c r="D13" s="65" t="s">
        <v>2</v>
      </c>
      <c r="E13" s="144">
        <f t="shared" si="0"/>
        <v>8</v>
      </c>
      <c r="F13" s="145">
        <f>'〔図表1〕 第51回の得票議席予測'!K14</f>
        <v>1</v>
      </c>
      <c r="G13" s="146">
        <f>'〔図表1〕 第51回の得票議席予測'!N14</f>
        <v>7</v>
      </c>
      <c r="H13" s="161">
        <v>8</v>
      </c>
      <c r="I13" s="148">
        <f t="shared" si="1"/>
        <v>0</v>
      </c>
    </row>
    <row r="14" spans="2:9" ht="31.5" customHeight="1" x14ac:dyDescent="0.15">
      <c r="B14" s="324"/>
      <c r="C14" s="175" t="s">
        <v>4</v>
      </c>
      <c r="D14" s="65" t="s">
        <v>9</v>
      </c>
      <c r="E14" s="144">
        <f t="shared" si="0"/>
        <v>1.1666666666666667</v>
      </c>
      <c r="F14" s="145">
        <f>'〔図表1〕 第51回の得票議席予測'!K15</f>
        <v>1.1666666666666667</v>
      </c>
      <c r="G14" s="162">
        <f>'〔図表1〕 第51回の得票議席予測'!N15</f>
        <v>0</v>
      </c>
      <c r="H14" s="147">
        <v>1</v>
      </c>
      <c r="I14" s="148">
        <f t="shared" si="1"/>
        <v>0.16666666666666674</v>
      </c>
    </row>
    <row r="15" spans="2:9" ht="31.5" customHeight="1" thickBot="1" x14ac:dyDescent="0.2">
      <c r="B15" s="330"/>
      <c r="C15" s="178" t="s">
        <v>97</v>
      </c>
      <c r="D15" s="64" t="s">
        <v>86</v>
      </c>
      <c r="E15" s="138">
        <f t="shared" si="0"/>
        <v>15.197968888129424</v>
      </c>
      <c r="F15" s="163">
        <f>'〔図表1〕 第51回の得票議席予測'!K16</f>
        <v>11.861475279106855</v>
      </c>
      <c r="G15" s="164">
        <f>'〔図表1〕 第51回の得票議席予測'!N16</f>
        <v>3.3364936090225683</v>
      </c>
      <c r="H15" s="165">
        <v>15</v>
      </c>
      <c r="I15" s="166">
        <f t="shared" si="1"/>
        <v>0.1979688881294237</v>
      </c>
    </row>
    <row r="16" spans="2:9" ht="31.5" customHeight="1" thickBot="1" x14ac:dyDescent="0.2">
      <c r="B16" s="325" t="s">
        <v>17</v>
      </c>
      <c r="C16" s="326"/>
      <c r="D16" s="327"/>
      <c r="E16" s="167">
        <f>SUM(E10:E15)</f>
        <v>94.790090100250637</v>
      </c>
      <c r="F16" s="149">
        <f>SUM(F10:F15)</f>
        <v>46.402167919799489</v>
      </c>
      <c r="G16" s="150">
        <f>SUM(G10:G15)</f>
        <v>48.603872180451141</v>
      </c>
      <c r="H16" s="168">
        <f>SUM(H10:H15)</f>
        <v>204</v>
      </c>
      <c r="I16" s="169">
        <f t="shared" si="1"/>
        <v>-109.20990989974936</v>
      </c>
    </row>
    <row r="17" spans="2:9" ht="31.5" customHeight="1" thickBot="1" x14ac:dyDescent="0.2">
      <c r="B17" s="313" t="s">
        <v>15</v>
      </c>
      <c r="C17" s="314"/>
      <c r="D17" s="315"/>
      <c r="E17" s="170">
        <f>E9+E16</f>
        <v>464.78404999999998</v>
      </c>
      <c r="F17" s="153">
        <f>F9+F16</f>
        <v>288.99999999999994</v>
      </c>
      <c r="G17" s="154">
        <f>G9+G16</f>
        <v>176.00000000000003</v>
      </c>
      <c r="H17" s="155">
        <f>H9+H16</f>
        <v>465</v>
      </c>
      <c r="I17" s="171">
        <f t="shared" si="1"/>
        <v>-0.21595000000002074</v>
      </c>
    </row>
    <row r="18" spans="2:9" ht="27" customHeight="1" x14ac:dyDescent="0.15">
      <c r="B18" s="319"/>
      <c r="C18" s="320"/>
      <c r="D18" s="320"/>
      <c r="E18" s="320"/>
      <c r="F18" s="320"/>
      <c r="G18" s="320"/>
      <c r="H18" s="320"/>
      <c r="I18" s="320"/>
    </row>
    <row r="19" spans="2:9" ht="42.75" customHeight="1" x14ac:dyDescent="0.15">
      <c r="B19" s="321"/>
      <c r="C19" s="322"/>
      <c r="D19" s="322"/>
      <c r="E19" s="322"/>
      <c r="F19" s="322"/>
      <c r="G19" s="322"/>
      <c r="H19" s="322"/>
      <c r="I19" s="322"/>
    </row>
    <row r="20" spans="2:9" x14ac:dyDescent="0.15">
      <c r="B20" s="10"/>
      <c r="C20" s="10"/>
      <c r="D20" s="11"/>
      <c r="E20" s="11"/>
      <c r="F20" s="11"/>
      <c r="G20" s="11"/>
      <c r="H20" s="11"/>
      <c r="I20" s="10"/>
    </row>
    <row r="21" spans="2:9" x14ac:dyDescent="0.15">
      <c r="B21" s="10"/>
      <c r="C21" s="10"/>
      <c r="D21" s="11"/>
      <c r="E21" s="11"/>
      <c r="F21" s="11"/>
      <c r="G21" s="11"/>
      <c r="H21" s="11"/>
      <c r="I21" s="10"/>
    </row>
  </sheetData>
  <mergeCells count="9">
    <mergeCell ref="B17:D17"/>
    <mergeCell ref="B2:I2"/>
    <mergeCell ref="B18:I18"/>
    <mergeCell ref="B19:I19"/>
    <mergeCell ref="B4:B5"/>
    <mergeCell ref="B16:D16"/>
    <mergeCell ref="B9:D9"/>
    <mergeCell ref="B10:B15"/>
    <mergeCell ref="B6:B8"/>
  </mergeCells>
  <phoneticPr fontId="1"/>
  <pageMargins left="0.7" right="0.7" top="0.75" bottom="0.75" header="0.3" footer="0.3"/>
  <pageSetup paperSize="9" orientation="landscape" horizontalDpi="0" verticalDpi="0" r:id="rId1"/>
  <ignoredErrors>
    <ignoredError sqref="I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O19" sqref="O19"/>
    </sheetView>
  </sheetViews>
  <sheetFormatPr defaultRowHeight="18.75" x14ac:dyDescent="0.15"/>
  <cols>
    <col min="1" max="1" width="1.5" style="1" customWidth="1"/>
    <col min="2" max="2" width="4.5" style="16" customWidth="1"/>
    <col min="3" max="3" width="12.5" style="12" customWidth="1"/>
    <col min="4" max="4" width="10.625" style="1" customWidth="1"/>
    <col min="5" max="8" width="10.625" style="12" customWidth="1"/>
    <col min="9" max="9" width="10.625" style="1" customWidth="1"/>
    <col min="10" max="10" width="9.75" style="1" customWidth="1"/>
    <col min="11" max="16384" width="9" style="1"/>
  </cols>
  <sheetData>
    <row r="1" spans="2:9" ht="9" customHeight="1" thickBot="1" x14ac:dyDescent="0.2"/>
    <row r="2" spans="2:9" ht="25.5" customHeight="1" thickBot="1" x14ac:dyDescent="0.2">
      <c r="B2" s="333" t="s">
        <v>94</v>
      </c>
      <c r="C2" s="334"/>
      <c r="D2" s="334"/>
      <c r="E2" s="334"/>
      <c r="F2" s="334"/>
      <c r="G2" s="334"/>
      <c r="H2" s="334"/>
      <c r="I2" s="335"/>
    </row>
    <row r="3" spans="2:9" ht="35.25" customHeight="1" thickBot="1" x14ac:dyDescent="0.2">
      <c r="B3" s="339" t="s">
        <v>21</v>
      </c>
      <c r="C3" s="340"/>
      <c r="D3" s="21" t="s">
        <v>69</v>
      </c>
      <c r="E3" s="19" t="s">
        <v>68</v>
      </c>
      <c r="F3" s="19" t="s">
        <v>67</v>
      </c>
      <c r="G3" s="19" t="s">
        <v>66</v>
      </c>
      <c r="H3" s="20" t="s">
        <v>65</v>
      </c>
      <c r="I3" s="57" t="s">
        <v>44</v>
      </c>
    </row>
    <row r="4" spans="2:9" ht="26.25" customHeight="1" thickBot="1" x14ac:dyDescent="0.2">
      <c r="B4" s="336" t="s">
        <v>41</v>
      </c>
      <c r="C4" s="337"/>
      <c r="D4" s="337"/>
      <c r="E4" s="337"/>
      <c r="F4" s="337"/>
      <c r="G4" s="337"/>
      <c r="H4" s="337"/>
      <c r="I4" s="338"/>
    </row>
    <row r="5" spans="2:9" ht="26.25" customHeight="1" x14ac:dyDescent="0.15">
      <c r="B5" s="343" t="s">
        <v>10</v>
      </c>
      <c r="C5" s="31" t="s">
        <v>26</v>
      </c>
      <c r="D5" s="37">
        <v>0.36</v>
      </c>
      <c r="E5" s="38">
        <v>0.4</v>
      </c>
      <c r="F5" s="38">
        <v>0.33800000000000002</v>
      </c>
      <c r="G5" s="38">
        <v>0.29199999999999998</v>
      </c>
      <c r="H5" s="39">
        <v>0.27400000000000002</v>
      </c>
      <c r="I5" s="40">
        <f t="shared" ref="I5" si="0">AVERAGE(D5:H5)</f>
        <v>0.33280000000000004</v>
      </c>
    </row>
    <row r="6" spans="2:9" ht="26.25" customHeight="1" thickBot="1" x14ac:dyDescent="0.2">
      <c r="B6" s="344"/>
      <c r="C6" s="32" t="s">
        <v>27</v>
      </c>
      <c r="D6" s="41">
        <v>7.0000000000000007E-2</v>
      </c>
      <c r="E6" s="42">
        <v>7.0000000000000007E-2</v>
      </c>
      <c r="F6" s="42">
        <v>4.8000000000000001E-2</v>
      </c>
      <c r="G6" s="42">
        <v>5.5E-2</v>
      </c>
      <c r="H6" s="43">
        <v>4.8000000000000001E-2</v>
      </c>
      <c r="I6" s="44">
        <f>AVERAGE(D6:H6)</f>
        <v>5.8199999999999995E-2</v>
      </c>
    </row>
    <row r="7" spans="2:9" ht="26.25" customHeight="1" x14ac:dyDescent="0.15">
      <c r="B7" s="343" t="s">
        <v>8</v>
      </c>
      <c r="C7" s="33" t="s">
        <v>7</v>
      </c>
      <c r="D7" s="37">
        <v>0.05</v>
      </c>
      <c r="E7" s="38">
        <v>7.0000000000000007E-2</v>
      </c>
      <c r="F7" s="38">
        <v>3.7999999999999999E-2</v>
      </c>
      <c r="G7" s="38">
        <v>4.2999999999999997E-2</v>
      </c>
      <c r="H7" s="39">
        <v>0.05</v>
      </c>
      <c r="I7" s="40">
        <f t="shared" ref="I7:I14" si="1">AVERAGE(D7:H7)</f>
        <v>5.0200000000000002E-2</v>
      </c>
    </row>
    <row r="8" spans="2:9" ht="26.25" customHeight="1" thickBot="1" x14ac:dyDescent="0.2">
      <c r="B8" s="344"/>
      <c r="C8" s="34" t="s">
        <v>30</v>
      </c>
      <c r="D8" s="41">
        <v>0.02</v>
      </c>
      <c r="E8" s="42">
        <v>0.01</v>
      </c>
      <c r="F8" s="42">
        <v>8.0000000000000002E-3</v>
      </c>
      <c r="G8" s="42">
        <v>0.01</v>
      </c>
      <c r="H8" s="43">
        <v>1.9E-2</v>
      </c>
      <c r="I8" s="44">
        <f t="shared" si="1"/>
        <v>1.34E-2</v>
      </c>
    </row>
    <row r="9" spans="2:9" ht="26.25" customHeight="1" x14ac:dyDescent="0.15">
      <c r="B9" s="345" t="s">
        <v>29</v>
      </c>
      <c r="C9" s="33" t="s">
        <v>31</v>
      </c>
      <c r="D9" s="37">
        <v>0.09</v>
      </c>
      <c r="E9" s="38">
        <v>0.09</v>
      </c>
      <c r="F9" s="38">
        <v>5.0999999999999997E-2</v>
      </c>
      <c r="G9" s="38">
        <v>8.4000000000000005E-2</v>
      </c>
      <c r="H9" s="39">
        <v>6.0999999999999999E-2</v>
      </c>
      <c r="I9" s="40">
        <f t="shared" si="1"/>
        <v>7.5200000000000003E-2</v>
      </c>
    </row>
    <row r="10" spans="2:9" ht="26.25" customHeight="1" x14ac:dyDescent="0.15">
      <c r="B10" s="346"/>
      <c r="C10" s="30" t="s">
        <v>32</v>
      </c>
      <c r="D10" s="29">
        <v>0.09</v>
      </c>
      <c r="E10" s="27">
        <v>0.13</v>
      </c>
      <c r="F10" s="27">
        <v>0.10299999999999999</v>
      </c>
      <c r="G10" s="27">
        <v>0.11899999999999999</v>
      </c>
      <c r="H10" s="28">
        <v>0.122</v>
      </c>
      <c r="I10" s="45">
        <f t="shared" si="1"/>
        <v>0.11280000000000001</v>
      </c>
    </row>
    <row r="11" spans="2:9" ht="26.25" customHeight="1" thickBot="1" x14ac:dyDescent="0.2">
      <c r="B11" s="344"/>
      <c r="C11" s="34" t="s">
        <v>33</v>
      </c>
      <c r="D11" s="41">
        <v>0.03</v>
      </c>
      <c r="E11" s="42">
        <v>0.02</v>
      </c>
      <c r="F11" s="42">
        <v>1.2999999999999999E-2</v>
      </c>
      <c r="G11" s="42">
        <v>2.5000000000000001E-2</v>
      </c>
      <c r="H11" s="43">
        <v>1.0999999999999999E-2</v>
      </c>
      <c r="I11" s="44">
        <f t="shared" si="1"/>
        <v>1.9799999999999998E-2</v>
      </c>
    </row>
    <row r="12" spans="2:9" ht="26.25" customHeight="1" x14ac:dyDescent="0.15">
      <c r="B12" s="347" t="s">
        <v>43</v>
      </c>
      <c r="C12" s="35" t="s">
        <v>37</v>
      </c>
      <c r="D12" s="46">
        <v>0.02</v>
      </c>
      <c r="E12" s="47">
        <v>0.02</v>
      </c>
      <c r="F12" s="47">
        <v>1.4999999999999999E-2</v>
      </c>
      <c r="G12" s="47">
        <v>1.7999999999999999E-2</v>
      </c>
      <c r="H12" s="48">
        <v>2.5000000000000001E-2</v>
      </c>
      <c r="I12" s="49">
        <f t="shared" si="1"/>
        <v>1.9599999999999999E-2</v>
      </c>
    </row>
    <row r="13" spans="2:9" ht="26.25" customHeight="1" x14ac:dyDescent="0.15">
      <c r="B13" s="346"/>
      <c r="C13" s="30" t="s">
        <v>34</v>
      </c>
      <c r="D13" s="29">
        <v>0.04</v>
      </c>
      <c r="E13" s="27">
        <v>0.02</v>
      </c>
      <c r="F13" s="27">
        <v>0.02</v>
      </c>
      <c r="G13" s="27">
        <v>0.02</v>
      </c>
      <c r="H13" s="28">
        <v>4.1000000000000002E-2</v>
      </c>
      <c r="I13" s="45">
        <f t="shared" si="1"/>
        <v>2.8200000000000003E-2</v>
      </c>
    </row>
    <row r="14" spans="2:9" ht="26.25" customHeight="1" thickBot="1" x14ac:dyDescent="0.2">
      <c r="B14" s="344"/>
      <c r="C14" s="34" t="s">
        <v>9</v>
      </c>
      <c r="D14" s="41">
        <v>0.01</v>
      </c>
      <c r="E14" s="42" t="s">
        <v>38</v>
      </c>
      <c r="F14" s="42">
        <v>5.0000000000000001E-3</v>
      </c>
      <c r="G14" s="42">
        <v>8.9999999999999993E-3</v>
      </c>
      <c r="H14" s="43">
        <v>4.0000000000000001E-3</v>
      </c>
      <c r="I14" s="44">
        <f t="shared" si="1"/>
        <v>7.0000000000000001E-3</v>
      </c>
    </row>
    <row r="15" spans="2:9" ht="26.25" customHeight="1" thickBot="1" x14ac:dyDescent="0.2">
      <c r="B15" s="4" t="s">
        <v>42</v>
      </c>
      <c r="C15" s="36" t="s">
        <v>11</v>
      </c>
      <c r="D15" s="50">
        <v>0.22</v>
      </c>
      <c r="E15" s="51">
        <v>0.17</v>
      </c>
      <c r="F15" s="51">
        <v>0.36</v>
      </c>
      <c r="G15" s="51">
        <v>0.32</v>
      </c>
      <c r="H15" s="52">
        <v>0.34</v>
      </c>
      <c r="I15" s="17"/>
    </row>
    <row r="16" spans="2:9" ht="26.25" customHeight="1" thickBot="1" x14ac:dyDescent="0.2">
      <c r="B16" s="348" t="s">
        <v>35</v>
      </c>
      <c r="C16" s="349"/>
      <c r="D16" s="53">
        <f>SUM(D5:D15)</f>
        <v>1</v>
      </c>
      <c r="E16" s="54">
        <f>SUM(E5:E15)</f>
        <v>1</v>
      </c>
      <c r="F16" s="54">
        <f>SUM(F5:F15)</f>
        <v>0.999</v>
      </c>
      <c r="G16" s="54">
        <f t="shared" ref="G16:H16" si="2">SUM(G5:G15)</f>
        <v>0.99500000000000011</v>
      </c>
      <c r="H16" s="55">
        <f t="shared" si="2"/>
        <v>0.99500000000000011</v>
      </c>
      <c r="I16" s="56"/>
    </row>
    <row r="17" spans="2:9" ht="26.25" customHeight="1" thickBot="1" x14ac:dyDescent="0.2">
      <c r="B17" s="336" t="s">
        <v>40</v>
      </c>
      <c r="C17" s="337"/>
      <c r="D17" s="337"/>
      <c r="E17" s="337"/>
      <c r="F17" s="337"/>
      <c r="G17" s="337"/>
      <c r="H17" s="337"/>
      <c r="I17" s="338"/>
    </row>
    <row r="18" spans="2:9" ht="26.25" customHeight="1" thickBot="1" x14ac:dyDescent="0.2">
      <c r="B18" s="316" t="s">
        <v>39</v>
      </c>
      <c r="C18" s="350"/>
      <c r="D18" s="53">
        <v>0.69</v>
      </c>
      <c r="E18" s="54">
        <v>0.67</v>
      </c>
      <c r="F18" s="54">
        <v>0.70799999999999996</v>
      </c>
      <c r="G18" s="54">
        <v>0.63100000000000001</v>
      </c>
      <c r="H18" s="55">
        <v>0.63400000000000001</v>
      </c>
      <c r="I18" s="18">
        <f>AVERAGE(D18:H18)</f>
        <v>0.66659999999999997</v>
      </c>
    </row>
    <row r="19" spans="2:9" ht="30.75" customHeight="1" x14ac:dyDescent="0.15">
      <c r="B19" s="341"/>
      <c r="C19" s="342"/>
      <c r="D19" s="342"/>
      <c r="E19" s="342"/>
      <c r="F19" s="342"/>
      <c r="G19" s="342"/>
      <c r="H19" s="342"/>
      <c r="I19" s="342"/>
    </row>
  </sheetData>
  <mergeCells count="11">
    <mergeCell ref="B2:I2"/>
    <mergeCell ref="B4:I4"/>
    <mergeCell ref="B3:C3"/>
    <mergeCell ref="B19:I19"/>
    <mergeCell ref="B5:B6"/>
    <mergeCell ref="B9:B11"/>
    <mergeCell ref="B12:B14"/>
    <mergeCell ref="B16:C16"/>
    <mergeCell ref="B7:B8"/>
    <mergeCell ref="B17:I17"/>
    <mergeCell ref="B18:C18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"/>
  <sheetViews>
    <sheetView tabSelected="1" workbookViewId="0">
      <selection activeCell="Q12" sqref="Q12"/>
    </sheetView>
  </sheetViews>
  <sheetFormatPr defaultRowHeight="18.75" x14ac:dyDescent="0.15"/>
  <cols>
    <col min="1" max="1" width="1.5" style="1" customWidth="1"/>
    <col min="2" max="2" width="4.5" style="16" customWidth="1"/>
    <col min="3" max="3" width="12.75" style="12" customWidth="1"/>
    <col min="4" max="8" width="10.125" style="1" customWidth="1"/>
    <col min="9" max="15" width="10.125" style="12" customWidth="1"/>
    <col min="16" max="16" width="9.75" style="1" customWidth="1"/>
    <col min="17" max="16384" width="9" style="1"/>
  </cols>
  <sheetData>
    <row r="1" spans="2:15" ht="9" customHeight="1" thickBot="1" x14ac:dyDescent="0.2"/>
    <row r="2" spans="2:15" ht="41.25" customHeight="1" thickBot="1" x14ac:dyDescent="0.2">
      <c r="B2" s="367" t="s">
        <v>95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9"/>
    </row>
    <row r="3" spans="2:15" ht="49.5" customHeight="1" thickBot="1" x14ac:dyDescent="0.2">
      <c r="B3" s="370" t="s">
        <v>21</v>
      </c>
      <c r="C3" s="371"/>
      <c r="D3" s="287" t="s">
        <v>48</v>
      </c>
      <c r="E3" s="288"/>
      <c r="F3" s="289"/>
      <c r="G3" s="289"/>
      <c r="H3" s="290"/>
      <c r="I3" s="291"/>
      <c r="J3" s="287" t="s">
        <v>49</v>
      </c>
      <c r="K3" s="288"/>
      <c r="L3" s="289"/>
      <c r="M3" s="289"/>
      <c r="N3" s="290"/>
      <c r="O3" s="291"/>
    </row>
    <row r="4" spans="2:15" ht="29.25" customHeight="1" x14ac:dyDescent="0.15">
      <c r="B4" s="372"/>
      <c r="C4" s="373"/>
      <c r="D4" s="297" t="s">
        <v>18</v>
      </c>
      <c r="E4" s="298"/>
      <c r="F4" s="299"/>
      <c r="G4" s="300" t="s">
        <v>45</v>
      </c>
      <c r="H4" s="298"/>
      <c r="I4" s="301"/>
      <c r="J4" s="302" t="s">
        <v>18</v>
      </c>
      <c r="K4" s="303"/>
      <c r="L4" s="304"/>
      <c r="M4" s="305" t="s">
        <v>45</v>
      </c>
      <c r="N4" s="303"/>
      <c r="O4" s="306"/>
    </row>
    <row r="5" spans="2:15" ht="31.5" customHeight="1" thickBot="1" x14ac:dyDescent="0.2">
      <c r="B5" s="374"/>
      <c r="C5" s="375"/>
      <c r="D5" s="22" t="s">
        <v>46</v>
      </c>
      <c r="E5" s="23" t="s">
        <v>20</v>
      </c>
      <c r="F5" s="23" t="s">
        <v>55</v>
      </c>
      <c r="G5" s="23" t="s">
        <v>46</v>
      </c>
      <c r="H5" s="26" t="s">
        <v>20</v>
      </c>
      <c r="I5" s="23" t="s">
        <v>55</v>
      </c>
      <c r="J5" s="24" t="s">
        <v>46</v>
      </c>
      <c r="K5" s="23" t="s">
        <v>20</v>
      </c>
      <c r="L5" s="23" t="s">
        <v>55</v>
      </c>
      <c r="M5" s="23" t="s">
        <v>46</v>
      </c>
      <c r="N5" s="26" t="s">
        <v>20</v>
      </c>
      <c r="O5" s="25" t="s">
        <v>55</v>
      </c>
    </row>
    <row r="6" spans="2:15" ht="45" customHeight="1" x14ac:dyDescent="0.15">
      <c r="B6" s="307" t="s">
        <v>10</v>
      </c>
      <c r="C6" s="61" t="s">
        <v>26</v>
      </c>
      <c r="D6" s="126">
        <v>2087</v>
      </c>
      <c r="E6" s="76">
        <v>132</v>
      </c>
      <c r="F6" s="76">
        <f>D6/E6</f>
        <v>15.810606060606061</v>
      </c>
      <c r="G6" s="76">
        <v>1458</v>
      </c>
      <c r="H6" s="77">
        <v>59</v>
      </c>
      <c r="I6" s="127">
        <f t="shared" ref="I6" si="0">G6/H6</f>
        <v>24.711864406779661</v>
      </c>
      <c r="J6" s="128">
        <v>1447</v>
      </c>
      <c r="K6" s="77">
        <v>27</v>
      </c>
      <c r="L6" s="77">
        <f>J6/K6</f>
        <v>53.592592592592595</v>
      </c>
      <c r="M6" s="77">
        <v>1281</v>
      </c>
      <c r="N6" s="77">
        <v>12</v>
      </c>
      <c r="O6" s="127">
        <f t="shared" ref="O6" si="1">M6/N6</f>
        <v>106.75</v>
      </c>
    </row>
    <row r="7" spans="2:15" ht="45" customHeight="1" thickBot="1" x14ac:dyDescent="0.2">
      <c r="B7" s="308"/>
      <c r="C7" s="62" t="s">
        <v>27</v>
      </c>
      <c r="D7" s="79">
        <v>605</v>
      </c>
      <c r="E7" s="93">
        <v>23</v>
      </c>
      <c r="F7" s="94">
        <f t="shared" ref="F7:F11" si="2">D7/E7</f>
        <v>26.304347826086957</v>
      </c>
      <c r="G7" s="93">
        <v>511</v>
      </c>
      <c r="H7" s="93">
        <v>15</v>
      </c>
      <c r="I7" s="95">
        <f>G7/H7</f>
        <v>34.06666666666667</v>
      </c>
      <c r="J7" s="96">
        <v>345</v>
      </c>
      <c r="K7" s="93">
        <v>3</v>
      </c>
      <c r="L7" s="93">
        <f t="shared" ref="L7:L16" si="3">J7/K7</f>
        <v>115</v>
      </c>
      <c r="M7" s="93">
        <v>438</v>
      </c>
      <c r="N7" s="93">
        <v>4</v>
      </c>
      <c r="O7" s="80">
        <f>M7/N7</f>
        <v>109.5</v>
      </c>
    </row>
    <row r="8" spans="2:15" ht="45" customHeight="1" x14ac:dyDescent="0.15">
      <c r="B8" s="307" t="s">
        <v>8</v>
      </c>
      <c r="C8" s="63" t="s">
        <v>7</v>
      </c>
      <c r="D8" s="128">
        <v>136</v>
      </c>
      <c r="E8" s="77">
        <v>0</v>
      </c>
      <c r="F8" s="76" t="s">
        <v>47</v>
      </c>
      <c r="G8" s="77">
        <v>187</v>
      </c>
      <c r="H8" s="77">
        <v>3</v>
      </c>
      <c r="I8" s="127">
        <f t="shared" ref="I8:I11" si="4">G8/H8</f>
        <v>62.333333333333336</v>
      </c>
      <c r="J8" s="128">
        <v>926</v>
      </c>
      <c r="K8" s="77">
        <v>7</v>
      </c>
      <c r="L8" s="77">
        <f t="shared" si="3"/>
        <v>132.28571428571428</v>
      </c>
      <c r="M8" s="77">
        <v>743</v>
      </c>
      <c r="N8" s="77">
        <v>7</v>
      </c>
      <c r="O8" s="127">
        <f t="shared" ref="O8:O15" si="5">M8/N8</f>
        <v>106.14285714285714</v>
      </c>
    </row>
    <row r="9" spans="2:15" ht="45" customHeight="1" thickBot="1" x14ac:dyDescent="0.2">
      <c r="B9" s="308"/>
      <c r="C9" s="64" t="s">
        <v>30</v>
      </c>
      <c r="D9" s="79">
        <v>16</v>
      </c>
      <c r="E9" s="93">
        <v>0</v>
      </c>
      <c r="F9" s="94" t="s">
        <v>56</v>
      </c>
      <c r="G9" s="93">
        <v>115</v>
      </c>
      <c r="H9" s="93">
        <v>2</v>
      </c>
      <c r="I9" s="95">
        <f t="shared" si="4"/>
        <v>57.5</v>
      </c>
      <c r="J9" s="96">
        <v>65</v>
      </c>
      <c r="K9" s="93">
        <v>0</v>
      </c>
      <c r="L9" s="93" t="s">
        <v>56</v>
      </c>
      <c r="M9" s="93">
        <v>298</v>
      </c>
      <c r="N9" s="93">
        <v>2</v>
      </c>
      <c r="O9" s="80">
        <f t="shared" si="5"/>
        <v>149</v>
      </c>
    </row>
    <row r="10" spans="2:15" ht="45" customHeight="1" x14ac:dyDescent="0.15">
      <c r="B10" s="307" t="s">
        <v>29</v>
      </c>
      <c r="C10" s="63" t="s">
        <v>31</v>
      </c>
      <c r="D10" s="128">
        <v>235</v>
      </c>
      <c r="E10" s="77">
        <v>11</v>
      </c>
      <c r="F10" s="76">
        <f t="shared" si="2"/>
        <v>21.363636363636363</v>
      </c>
      <c r="G10" s="77">
        <v>617</v>
      </c>
      <c r="H10" s="77">
        <v>17</v>
      </c>
      <c r="I10" s="127">
        <f t="shared" si="4"/>
        <v>36.294117647058826</v>
      </c>
      <c r="J10" s="128">
        <v>718</v>
      </c>
      <c r="K10" s="77">
        <v>10</v>
      </c>
      <c r="L10" s="77">
        <f t="shared" si="3"/>
        <v>71.8</v>
      </c>
      <c r="M10" s="77">
        <v>762</v>
      </c>
      <c r="N10" s="77">
        <v>7</v>
      </c>
      <c r="O10" s="127">
        <f t="shared" si="5"/>
        <v>108.85714285714286</v>
      </c>
    </row>
    <row r="11" spans="2:15" ht="45" customHeight="1" x14ac:dyDescent="0.15">
      <c r="B11" s="309"/>
      <c r="C11" s="65" t="s">
        <v>32</v>
      </c>
      <c r="D11" s="129">
        <v>1647</v>
      </c>
      <c r="E11" s="130">
        <v>108</v>
      </c>
      <c r="F11" s="131">
        <f t="shared" si="2"/>
        <v>15.25</v>
      </c>
      <c r="G11" s="130">
        <v>1753</v>
      </c>
      <c r="H11" s="130">
        <v>64</v>
      </c>
      <c r="I11" s="132">
        <f t="shared" si="4"/>
        <v>27.390625</v>
      </c>
      <c r="J11" s="129">
        <v>1228</v>
      </c>
      <c r="K11" s="130">
        <v>18</v>
      </c>
      <c r="L11" s="130">
        <f t="shared" si="3"/>
        <v>68.222222222222229</v>
      </c>
      <c r="M11" s="130">
        <v>1261</v>
      </c>
      <c r="N11" s="130">
        <v>11</v>
      </c>
      <c r="O11" s="132">
        <f t="shared" si="5"/>
        <v>114.63636363636364</v>
      </c>
    </row>
    <row r="12" spans="2:15" ht="45" customHeight="1" thickBot="1" x14ac:dyDescent="0.2">
      <c r="B12" s="308"/>
      <c r="C12" s="64" t="s">
        <v>33</v>
      </c>
      <c r="D12" s="79" t="s">
        <v>47</v>
      </c>
      <c r="E12" s="93" t="s">
        <v>38</v>
      </c>
      <c r="F12" s="93" t="s">
        <v>38</v>
      </c>
      <c r="G12" s="93" t="s">
        <v>47</v>
      </c>
      <c r="H12" s="93" t="s">
        <v>47</v>
      </c>
      <c r="I12" s="95" t="s">
        <v>47</v>
      </c>
      <c r="J12" s="96">
        <v>96</v>
      </c>
      <c r="K12" s="93">
        <v>0</v>
      </c>
      <c r="L12" s="93" t="s">
        <v>47</v>
      </c>
      <c r="M12" s="93">
        <v>152</v>
      </c>
      <c r="N12" s="93">
        <v>1</v>
      </c>
      <c r="O12" s="80">
        <f t="shared" si="5"/>
        <v>152</v>
      </c>
    </row>
    <row r="13" spans="2:15" ht="45" customHeight="1" x14ac:dyDescent="0.15">
      <c r="B13" s="310" t="s">
        <v>43</v>
      </c>
      <c r="C13" s="66" t="s">
        <v>37</v>
      </c>
      <c r="D13" s="81">
        <v>43</v>
      </c>
      <c r="E13" s="90">
        <v>0</v>
      </c>
      <c r="F13" s="90">
        <v>0</v>
      </c>
      <c r="G13" s="90">
        <v>381</v>
      </c>
      <c r="H13" s="90">
        <v>9</v>
      </c>
      <c r="I13" s="91">
        <f t="shared" ref="I13:I14" si="6">G13/H13</f>
        <v>42.333333333333336</v>
      </c>
      <c r="J13" s="92">
        <v>188</v>
      </c>
      <c r="K13" s="90">
        <v>0</v>
      </c>
      <c r="L13" s="90" t="s">
        <v>47</v>
      </c>
      <c r="M13" s="90">
        <v>388</v>
      </c>
      <c r="N13" s="90">
        <v>3</v>
      </c>
      <c r="O13" s="78">
        <f t="shared" si="5"/>
        <v>129.33333333333334</v>
      </c>
    </row>
    <row r="14" spans="2:15" ht="45" customHeight="1" x14ac:dyDescent="0.15">
      <c r="B14" s="309"/>
      <c r="C14" s="65" t="s">
        <v>34</v>
      </c>
      <c r="D14" s="82">
        <v>370</v>
      </c>
      <c r="E14" s="97">
        <v>1</v>
      </c>
      <c r="F14" s="98">
        <f t="shared" ref="F14:F16" si="7">D14/E14</f>
        <v>370</v>
      </c>
      <c r="G14" s="97">
        <v>337</v>
      </c>
      <c r="H14" s="97">
        <v>7</v>
      </c>
      <c r="I14" s="99">
        <f t="shared" si="6"/>
        <v>48.142857142857146</v>
      </c>
      <c r="J14" s="100">
        <v>283</v>
      </c>
      <c r="K14" s="97">
        <v>1</v>
      </c>
      <c r="L14" s="97">
        <f t="shared" si="3"/>
        <v>283</v>
      </c>
      <c r="M14" s="97">
        <v>286</v>
      </c>
      <c r="N14" s="97">
        <v>2</v>
      </c>
      <c r="O14" s="83">
        <f t="shared" si="5"/>
        <v>143</v>
      </c>
    </row>
    <row r="15" spans="2:15" ht="45" customHeight="1" thickBot="1" x14ac:dyDescent="0.2">
      <c r="B15" s="308"/>
      <c r="C15" s="64" t="s">
        <v>9</v>
      </c>
      <c r="D15" s="79">
        <v>28</v>
      </c>
      <c r="E15" s="93">
        <v>1</v>
      </c>
      <c r="F15" s="94">
        <f t="shared" si="7"/>
        <v>28</v>
      </c>
      <c r="G15" s="93">
        <v>93</v>
      </c>
      <c r="H15" s="93">
        <v>0</v>
      </c>
      <c r="I15" s="95" t="s">
        <v>47</v>
      </c>
      <c r="J15" s="96">
        <v>30</v>
      </c>
      <c r="K15" s="93">
        <v>0</v>
      </c>
      <c r="L15" s="93" t="s">
        <v>47</v>
      </c>
      <c r="M15" s="93">
        <v>122</v>
      </c>
      <c r="N15" s="93">
        <v>1</v>
      </c>
      <c r="O15" s="80">
        <f t="shared" si="5"/>
        <v>122</v>
      </c>
    </row>
    <row r="16" spans="2:15" ht="45" customHeight="1" thickBot="1" x14ac:dyDescent="0.2">
      <c r="B16" s="67" t="s">
        <v>42</v>
      </c>
      <c r="C16" s="68" t="s">
        <v>11</v>
      </c>
      <c r="D16" s="84">
        <f>D17-SUM(D6:D15)</f>
        <v>427</v>
      </c>
      <c r="E16" s="101">
        <f>E17-SUM(E6:E15)</f>
        <v>13</v>
      </c>
      <c r="F16" s="102">
        <f t="shared" si="7"/>
        <v>32.846153846153847</v>
      </c>
      <c r="G16" s="101">
        <f>G17-SUM(G6:G15)</f>
        <v>142</v>
      </c>
      <c r="H16" s="101">
        <f>H17-SUM(H6:H15)</f>
        <v>0</v>
      </c>
      <c r="I16" s="103" t="s">
        <v>47</v>
      </c>
      <c r="J16" s="104">
        <f>J17-SUM(J6:J15)</f>
        <v>735</v>
      </c>
      <c r="K16" s="101">
        <f>K17-SUM(K6:K15)</f>
        <v>8</v>
      </c>
      <c r="L16" s="101">
        <f t="shared" si="3"/>
        <v>91.875</v>
      </c>
      <c r="M16" s="101">
        <f>M17-SUM(M6:M15)</f>
        <v>330</v>
      </c>
      <c r="N16" s="101">
        <f>N17-SUM(N6:N15)</f>
        <v>0</v>
      </c>
      <c r="O16" s="85" t="s">
        <v>36</v>
      </c>
    </row>
    <row r="17" spans="2:15" ht="45" customHeight="1" thickBot="1" x14ac:dyDescent="0.2">
      <c r="B17" s="311" t="s">
        <v>35</v>
      </c>
      <c r="C17" s="312"/>
      <c r="D17" s="86">
        <v>5594</v>
      </c>
      <c r="E17" s="87">
        <v>289</v>
      </c>
      <c r="F17" s="87">
        <f>D17/E17</f>
        <v>19.356401384083046</v>
      </c>
      <c r="G17" s="87">
        <v>5594</v>
      </c>
      <c r="H17" s="87">
        <v>176</v>
      </c>
      <c r="I17" s="105">
        <f>G17/H17</f>
        <v>31.78409090909091</v>
      </c>
      <c r="J17" s="106">
        <v>6061</v>
      </c>
      <c r="K17" s="87">
        <v>74</v>
      </c>
      <c r="L17" s="87">
        <f>J17/K17</f>
        <v>81.905405405405403</v>
      </c>
      <c r="M17" s="87">
        <v>6061</v>
      </c>
      <c r="N17" s="87">
        <v>50</v>
      </c>
      <c r="O17" s="88">
        <f>M17/N17</f>
        <v>121.22</v>
      </c>
    </row>
    <row r="18" spans="2:15" ht="55.5" customHeight="1" x14ac:dyDescent="0.15">
      <c r="B18" s="278" t="s">
        <v>19</v>
      </c>
      <c r="C18" s="279"/>
      <c r="D18" s="248" t="s">
        <v>54</v>
      </c>
      <c r="E18" s="249"/>
      <c r="F18" s="250"/>
      <c r="G18" s="250"/>
      <c r="H18" s="251"/>
      <c r="I18" s="252"/>
      <c r="J18" s="248" t="s">
        <v>53</v>
      </c>
      <c r="K18" s="249"/>
      <c r="L18" s="250"/>
      <c r="M18" s="250"/>
      <c r="N18" s="251"/>
      <c r="O18" s="252"/>
    </row>
    <row r="19" spans="2:15" ht="37.5" customHeight="1" thickBot="1" x14ac:dyDescent="0.2">
      <c r="B19" s="258" t="s">
        <v>50</v>
      </c>
      <c r="C19" s="259"/>
      <c r="D19" s="359" t="s">
        <v>51</v>
      </c>
      <c r="E19" s="360"/>
      <c r="F19" s="361"/>
      <c r="G19" s="361"/>
      <c r="H19" s="362"/>
      <c r="I19" s="363"/>
      <c r="J19" s="359" t="s">
        <v>52</v>
      </c>
      <c r="K19" s="360"/>
      <c r="L19" s="361"/>
      <c r="M19" s="361"/>
      <c r="N19" s="362"/>
      <c r="O19" s="363"/>
    </row>
    <row r="20" spans="2:15" ht="33" customHeight="1" x14ac:dyDescent="0.15">
      <c r="B20" s="270" t="s">
        <v>64</v>
      </c>
      <c r="C20" s="271"/>
      <c r="D20" s="364" t="s">
        <v>62</v>
      </c>
      <c r="E20" s="365"/>
      <c r="F20" s="365"/>
      <c r="G20" s="365"/>
      <c r="H20" s="365"/>
      <c r="I20" s="366"/>
      <c r="J20" s="364" t="s">
        <v>63</v>
      </c>
      <c r="K20" s="365"/>
      <c r="L20" s="365"/>
      <c r="M20" s="365"/>
      <c r="N20" s="365"/>
      <c r="O20" s="366"/>
    </row>
    <row r="21" spans="2:15" ht="27.75" customHeight="1" x14ac:dyDescent="0.15">
      <c r="B21" s="234" t="s">
        <v>40</v>
      </c>
      <c r="C21" s="235"/>
      <c r="D21" s="240" t="s">
        <v>59</v>
      </c>
      <c r="E21" s="241"/>
      <c r="F21" s="228" t="s">
        <v>60</v>
      </c>
      <c r="G21" s="241"/>
      <c r="H21" s="228" t="s">
        <v>61</v>
      </c>
      <c r="I21" s="229"/>
      <c r="J21" s="240" t="s">
        <v>59</v>
      </c>
      <c r="K21" s="241"/>
      <c r="L21" s="228" t="s">
        <v>60</v>
      </c>
      <c r="M21" s="241"/>
      <c r="N21" s="228" t="s">
        <v>61</v>
      </c>
      <c r="O21" s="229"/>
    </row>
    <row r="22" spans="2:15" ht="29.25" customHeight="1" x14ac:dyDescent="0.15">
      <c r="B22" s="236"/>
      <c r="C22" s="237"/>
      <c r="D22" s="15" t="s">
        <v>57</v>
      </c>
      <c r="E22" s="3" t="s">
        <v>58</v>
      </c>
      <c r="F22" s="3" t="s">
        <v>57</v>
      </c>
      <c r="G22" s="3" t="s">
        <v>58</v>
      </c>
      <c r="H22" s="3" t="s">
        <v>57</v>
      </c>
      <c r="I22" s="8" t="s">
        <v>58</v>
      </c>
      <c r="J22" s="15" t="s">
        <v>57</v>
      </c>
      <c r="K22" s="3" t="s">
        <v>58</v>
      </c>
      <c r="L22" s="3" t="s">
        <v>57</v>
      </c>
      <c r="M22" s="3" t="s">
        <v>58</v>
      </c>
      <c r="N22" s="3" t="s">
        <v>57</v>
      </c>
      <c r="O22" s="8" t="s">
        <v>58</v>
      </c>
    </row>
    <row r="23" spans="2:15" ht="25.5" customHeight="1" x14ac:dyDescent="0.15">
      <c r="B23" s="236"/>
      <c r="C23" s="237"/>
      <c r="D23" s="119">
        <v>0.41</v>
      </c>
      <c r="E23" s="120">
        <v>0.35</v>
      </c>
      <c r="F23" s="120">
        <v>0.38300000000000001</v>
      </c>
      <c r="G23" s="120">
        <v>0.373</v>
      </c>
      <c r="H23" s="120">
        <v>0.28699999999999998</v>
      </c>
      <c r="I23" s="121">
        <v>0.38300000000000001</v>
      </c>
      <c r="J23" s="119">
        <v>0.31</v>
      </c>
      <c r="K23" s="120">
        <v>0.53</v>
      </c>
      <c r="L23" s="120">
        <v>0.316</v>
      </c>
      <c r="M23" s="120">
        <v>0.502</v>
      </c>
      <c r="N23" s="120">
        <v>0.20799999999999999</v>
      </c>
      <c r="O23" s="121">
        <v>0.55000000000000004</v>
      </c>
    </row>
    <row r="24" spans="2:15" ht="24.75" customHeight="1" x14ac:dyDescent="0.15">
      <c r="B24" s="236"/>
      <c r="C24" s="237"/>
      <c r="D24" s="230">
        <f>D23-E23</f>
        <v>0.06</v>
      </c>
      <c r="E24" s="231"/>
      <c r="F24" s="232">
        <f>F23-G23</f>
        <v>1.0000000000000009E-2</v>
      </c>
      <c r="G24" s="231"/>
      <c r="H24" s="232">
        <f>H23-I23</f>
        <v>-9.600000000000003E-2</v>
      </c>
      <c r="I24" s="233"/>
      <c r="J24" s="230">
        <f>J23-K23</f>
        <v>-0.22000000000000003</v>
      </c>
      <c r="K24" s="231"/>
      <c r="L24" s="232">
        <f>L23-M23</f>
        <v>-0.186</v>
      </c>
      <c r="M24" s="231"/>
      <c r="N24" s="232">
        <f>N23-O23</f>
        <v>-0.34200000000000008</v>
      </c>
      <c r="O24" s="233"/>
    </row>
    <row r="25" spans="2:15" ht="30" customHeight="1" thickBot="1" x14ac:dyDescent="0.2">
      <c r="B25" s="238"/>
      <c r="C25" s="239"/>
      <c r="D25" s="356">
        <f>AVERAGE(D24:I24)</f>
        <v>-8.6666666666666749E-3</v>
      </c>
      <c r="E25" s="357"/>
      <c r="F25" s="357"/>
      <c r="G25" s="357"/>
      <c r="H25" s="357"/>
      <c r="I25" s="358"/>
      <c r="J25" s="356">
        <f>AVERAGE(J24:O24)</f>
        <v>-0.24933333333333338</v>
      </c>
      <c r="K25" s="357"/>
      <c r="L25" s="357"/>
      <c r="M25" s="357"/>
      <c r="N25" s="357"/>
      <c r="O25" s="358"/>
    </row>
    <row r="26" spans="2:15" s="12" customFormat="1" ht="31.5" customHeight="1" x14ac:dyDescent="0.15">
      <c r="B26" s="216" t="s">
        <v>70</v>
      </c>
      <c r="C26" s="217"/>
      <c r="D26" s="60" t="s">
        <v>26</v>
      </c>
      <c r="E26" s="58" t="s">
        <v>27</v>
      </c>
      <c r="F26" s="58" t="s">
        <v>7</v>
      </c>
      <c r="G26" s="58" t="s">
        <v>30</v>
      </c>
      <c r="H26" s="58" t="s">
        <v>31</v>
      </c>
      <c r="I26" s="59" t="s">
        <v>32</v>
      </c>
      <c r="J26" s="60" t="s">
        <v>26</v>
      </c>
      <c r="K26" s="58" t="s">
        <v>27</v>
      </c>
      <c r="L26" s="58" t="s">
        <v>7</v>
      </c>
      <c r="M26" s="58" t="s">
        <v>30</v>
      </c>
      <c r="N26" s="58" t="s">
        <v>31</v>
      </c>
      <c r="O26" s="33" t="s">
        <v>32</v>
      </c>
    </row>
    <row r="27" spans="2:15" ht="33" customHeight="1" thickBot="1" x14ac:dyDescent="0.2">
      <c r="B27" s="218"/>
      <c r="C27" s="219"/>
      <c r="D27" s="122">
        <v>0.191</v>
      </c>
      <c r="E27" s="123">
        <v>2.5000000000000001E-2</v>
      </c>
      <c r="F27" s="123">
        <v>6.0000000000000001E-3</v>
      </c>
      <c r="G27" s="123">
        <v>6.0000000000000001E-3</v>
      </c>
      <c r="H27" s="123">
        <v>5.7000000000000002E-2</v>
      </c>
      <c r="I27" s="124">
        <v>0.11</v>
      </c>
      <c r="J27" s="122">
        <v>0.16400000000000001</v>
      </c>
      <c r="K27" s="123">
        <v>1.4999999999999999E-2</v>
      </c>
      <c r="L27" s="123">
        <v>4.7E-2</v>
      </c>
      <c r="M27" s="123">
        <v>1.0999999999999999E-2</v>
      </c>
      <c r="N27" s="123">
        <v>3.1E-2</v>
      </c>
      <c r="O27" s="125">
        <v>8.5999999999999993E-2</v>
      </c>
    </row>
    <row r="28" spans="2:15" ht="105.75" customHeight="1" thickBot="1" x14ac:dyDescent="0.2">
      <c r="B28" s="220" t="s">
        <v>72</v>
      </c>
      <c r="C28" s="221"/>
      <c r="D28" s="222" t="s">
        <v>89</v>
      </c>
      <c r="E28" s="223"/>
      <c r="F28" s="223"/>
      <c r="G28" s="223"/>
      <c r="H28" s="223"/>
      <c r="I28" s="224"/>
      <c r="J28" s="351" t="s">
        <v>90</v>
      </c>
      <c r="K28" s="352"/>
      <c r="L28" s="352"/>
      <c r="M28" s="352"/>
      <c r="N28" s="352"/>
      <c r="O28" s="353"/>
    </row>
    <row r="29" spans="2:15" ht="5.25" customHeight="1" x14ac:dyDescent="0.15">
      <c r="B29" s="71"/>
      <c r="C29" s="72"/>
      <c r="D29" s="10"/>
      <c r="E29" s="10"/>
      <c r="F29" s="10"/>
      <c r="G29" s="10"/>
      <c r="H29" s="10"/>
      <c r="I29" s="72"/>
      <c r="J29" s="72"/>
      <c r="K29" s="72"/>
      <c r="L29" s="72"/>
      <c r="M29" s="72"/>
      <c r="N29" s="72"/>
      <c r="O29" s="72"/>
    </row>
    <row r="30" spans="2:15" ht="24.75" customHeight="1" x14ac:dyDescent="0.15">
      <c r="B30" s="354" t="s">
        <v>91</v>
      </c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  <c r="N30" s="355"/>
      <c r="O30" s="355"/>
    </row>
    <row r="31" spans="2:15" x14ac:dyDescent="0.15">
      <c r="B31" s="71"/>
      <c r="C31" s="72"/>
      <c r="D31" s="10"/>
      <c r="E31" s="10"/>
      <c r="F31" s="10"/>
      <c r="G31" s="10"/>
      <c r="H31" s="10"/>
      <c r="I31" s="72"/>
      <c r="J31" s="72"/>
      <c r="K31" s="72"/>
      <c r="L31" s="72"/>
      <c r="M31" s="72"/>
      <c r="N31" s="72"/>
      <c r="O31" s="72"/>
    </row>
  </sheetData>
  <mergeCells count="42">
    <mergeCell ref="J3:O3"/>
    <mergeCell ref="D4:F4"/>
    <mergeCell ref="G4:I4"/>
    <mergeCell ref="J4:L4"/>
    <mergeCell ref="B2:O2"/>
    <mergeCell ref="M4:O4"/>
    <mergeCell ref="B3:C5"/>
    <mergeCell ref="B13:B15"/>
    <mergeCell ref="B19:C19"/>
    <mergeCell ref="B17:C17"/>
    <mergeCell ref="D3:I3"/>
    <mergeCell ref="B6:B7"/>
    <mergeCell ref="B8:B9"/>
    <mergeCell ref="B10:B12"/>
    <mergeCell ref="D20:I20"/>
    <mergeCell ref="J20:O20"/>
    <mergeCell ref="B20:C20"/>
    <mergeCell ref="B21:C25"/>
    <mergeCell ref="N21:O21"/>
    <mergeCell ref="F24:G24"/>
    <mergeCell ref="H24:I24"/>
    <mergeCell ref="D25:I25"/>
    <mergeCell ref="J24:K24"/>
    <mergeCell ref="B18:C18"/>
    <mergeCell ref="D19:I19"/>
    <mergeCell ref="D18:I18"/>
    <mergeCell ref="J18:O18"/>
    <mergeCell ref="J19:O19"/>
    <mergeCell ref="L24:M24"/>
    <mergeCell ref="N24:O24"/>
    <mergeCell ref="J25:O25"/>
    <mergeCell ref="D24:E24"/>
    <mergeCell ref="D21:E21"/>
    <mergeCell ref="F21:G21"/>
    <mergeCell ref="H21:I21"/>
    <mergeCell ref="J21:K21"/>
    <mergeCell ref="L21:M21"/>
    <mergeCell ref="B26:C27"/>
    <mergeCell ref="D28:I28"/>
    <mergeCell ref="J28:O28"/>
    <mergeCell ref="B28:C28"/>
    <mergeCell ref="B30:O30"/>
  </mergeCells>
  <phoneticPr fontId="1"/>
  <pageMargins left="0.7" right="0.7" top="0.75" bottom="0.75" header="0.3" footer="0.3"/>
  <pageSetup paperSize="9" orientation="portrait" horizontalDpi="0" verticalDpi="0" r:id="rId1"/>
  <ignoredErrors>
    <ignoredError sqref="F16 L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〔図表1〕 第51回の得票議席予測</vt:lpstr>
      <vt:lpstr>〔図表2〕 第51回 衆議院選挙予測 (2-8-2026)</vt:lpstr>
      <vt:lpstr>〔参考図表1〕 第51回政党･政権の支持率調査</vt:lpstr>
      <vt:lpstr>〔参考図表2〕 衆院選と参院選の政権支持率と得票数との関係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 Higashi</dc:creator>
  <cp:lastModifiedBy>Kazuo Higashi</cp:lastModifiedBy>
  <dcterms:created xsi:type="dcterms:W3CDTF">2024-10-04T15:12:53Z</dcterms:created>
  <dcterms:modified xsi:type="dcterms:W3CDTF">2026-01-29T10:51:46Z</dcterms:modified>
</cp:coreProperties>
</file>